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Note book 2023 07 15\0 ISO50001&amp;TSV energy Chart\1 Energy Calculation program\Aircompressor\"/>
    </mc:Choice>
  </mc:AlternateContent>
  <xr:revisionPtr revIDLastSave="0" documentId="13_ncr:1_{54C222D2-5396-4986-A3E0-D658CA513065}" xr6:coauthVersionLast="47" xr6:coauthVersionMax="47" xr10:uidLastSave="{00000000-0000-0000-0000-000000000000}"/>
  <bookViews>
    <workbookView xWindow="28680" yWindow="-120" windowWidth="21840" windowHeight="13020" tabRatio="891" activeTab="11" xr2:uid="{00000000-000D-0000-FFFF-FFFF00000000}"/>
  </bookViews>
  <sheets>
    <sheet name="Menu" sheetId="14" r:id="rId1"/>
    <sheet name="Form 1" sheetId="5" r:id="rId2"/>
    <sheet name="Form 2" sheetId="11" r:id="rId3"/>
    <sheet name="Form 3" sheetId="1" r:id="rId4"/>
    <sheet name="Form 4" sheetId="2" r:id="rId5"/>
    <sheet name="Form 5" sheetId="3" r:id="rId6"/>
    <sheet name="Form 6" sheetId="4" r:id="rId7"/>
    <sheet name="Form 7" sheetId="6" r:id="rId8"/>
    <sheet name="Form 8" sheetId="9" r:id="rId9"/>
    <sheet name="Form 9" sheetId="15" r:id="rId10"/>
    <sheet name="Form 10" sheetId="8" r:id="rId11"/>
    <sheet name="Form 11" sheetId="10" r:id="rId12"/>
    <sheet name="Form 12" sheetId="12" r:id="rId13"/>
    <sheet name="Form 13" sheetId="13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0" i="4" l="1"/>
  <c r="E25" i="4" s="1"/>
  <c r="E16" i="4"/>
  <c r="E15" i="4"/>
  <c r="E14" i="4"/>
  <c r="E18" i="15"/>
  <c r="E11" i="15"/>
  <c r="E20" i="8" l="1"/>
  <c r="E8" i="8"/>
  <c r="E13" i="8" s="1"/>
  <c r="E17" i="8" s="1"/>
  <c r="E55" i="3"/>
  <c r="E49" i="3"/>
  <c r="E37" i="3"/>
  <c r="E26" i="3"/>
  <c r="E20" i="3"/>
  <c r="E34" i="1" l="1"/>
  <c r="E35" i="1" s="1"/>
  <c r="E39" i="1" s="1"/>
  <c r="E21" i="15" l="1"/>
  <c r="E22" i="15" l="1"/>
  <c r="E25" i="15" l="1"/>
  <c r="E29" i="15" s="1"/>
  <c r="E34" i="15" s="1"/>
  <c r="H22" i="15"/>
  <c r="E9" i="10" l="1"/>
  <c r="E13" i="10" s="1"/>
  <c r="E19" i="9"/>
  <c r="E12" i="9"/>
  <c r="E21" i="9" l="1"/>
  <c r="E22" i="9" s="1"/>
  <c r="E43" i="3"/>
  <c r="E59" i="3" s="1"/>
  <c r="E12" i="4" s="1"/>
  <c r="E14" i="3"/>
  <c r="E8" i="3"/>
  <c r="E30" i="3" s="1"/>
  <c r="E11" i="4" s="1"/>
  <c r="E25" i="9" l="1"/>
  <c r="E29" i="9" s="1"/>
  <c r="H22" i="9"/>
  <c r="E29" i="4"/>
  <c r="E34" i="4" s="1"/>
  <c r="E62" i="3"/>
  <c r="E65" i="3" s="1"/>
  <c r="E10" i="2"/>
  <c r="E19" i="2" s="1"/>
  <c r="E22" i="2" s="1"/>
  <c r="E27" i="2" s="1"/>
  <c r="E38" i="1"/>
  <c r="H38" i="1" s="1"/>
  <c r="E19" i="11"/>
  <c r="E15" i="11"/>
  <c r="E21" i="11" s="1"/>
  <c r="E21" i="5"/>
  <c r="E25" i="5" l="1"/>
  <c r="E5" i="15" s="1"/>
  <c r="E4" i="15"/>
  <c r="E14" i="2"/>
  <c r="E4" i="4"/>
  <c r="E4" i="9"/>
  <c r="E34" i="9" s="1"/>
  <c r="E5" i="9" l="1"/>
  <c r="E5" i="4"/>
</calcChain>
</file>

<file path=xl/sharedStrings.xml><?xml version="1.0" encoding="utf-8"?>
<sst xmlns="http://schemas.openxmlformats.org/spreadsheetml/2006/main" count="888" uniqueCount="400">
  <si>
    <t>kW</t>
  </si>
  <si>
    <t>B</t>
  </si>
  <si>
    <t>ทดสอบเวลาในการอัด</t>
  </si>
  <si>
    <t>ค่าเฉลี่ย</t>
  </si>
  <si>
    <t xml:space="preserve"> </t>
  </si>
  <si>
    <t>กำลังไฟฟ้า (กิโลวัตต์, kilowatt:kW)</t>
  </si>
  <si>
    <t>ประสิทธิภาพเครื่องอัดอากาศ</t>
  </si>
  <si>
    <t>Poff</t>
  </si>
  <si>
    <t>Pon</t>
  </si>
  <si>
    <t>T</t>
  </si>
  <si>
    <t>วินาที</t>
  </si>
  <si>
    <t>Pw</t>
  </si>
  <si>
    <t>ค่า</t>
  </si>
  <si>
    <t>หน่วย</t>
  </si>
  <si>
    <t>ลิตร</t>
  </si>
  <si>
    <t>บาร์</t>
  </si>
  <si>
    <t>ลิตรต่อวินาที</t>
  </si>
  <si>
    <t>ลิตรต่อวินาทีต่อกิโลวัตต์</t>
  </si>
  <si>
    <t>สัญลักษณ์</t>
  </si>
  <si>
    <t xml:space="preserve">AP </t>
  </si>
  <si>
    <t>AE</t>
  </si>
  <si>
    <t>AE=AP/Pw</t>
  </si>
  <si>
    <t>กรูณาตรวจวัดและเติมค่าในช่องสีเหลือง</t>
  </si>
  <si>
    <t>ระยะเวลาทำงานเครือ่งอัดอากาศ</t>
  </si>
  <si>
    <t>H</t>
  </si>
  <si>
    <t>ชั่วโมงต่อวัน</t>
  </si>
  <si>
    <t>%</t>
  </si>
  <si>
    <t>Duty cycle</t>
  </si>
  <si>
    <t>วันทำงาน ใน 1 ปี</t>
  </si>
  <si>
    <t>DY</t>
  </si>
  <si>
    <t>วันต่อปี</t>
  </si>
  <si>
    <t>อัตราการตัดต่อเครื่องอัดอากาศ</t>
  </si>
  <si>
    <t>กิโลวัตต์(kW)</t>
  </si>
  <si>
    <t>พลังงานไฟฟ้าที่ใช้</t>
  </si>
  <si>
    <t>Eu</t>
  </si>
  <si>
    <t>บาทต่อหน่วย</t>
  </si>
  <si>
    <t>อัตราค่าไฟฟ้า</t>
  </si>
  <si>
    <t>ค่าใช้จ่ายไฟฟ้า</t>
  </si>
  <si>
    <t>cost</t>
  </si>
  <si>
    <t>cost=Eu x B</t>
  </si>
  <si>
    <t>Eu=(Duty cycle) x H x DY x Pw</t>
  </si>
  <si>
    <t>ประสิทธิภาพเครื่องอัดากาศ</t>
  </si>
  <si>
    <t>AE1</t>
  </si>
  <si>
    <t>ประสิทธิภาพเครื่องอัดอากาศใหม่</t>
  </si>
  <si>
    <t>AE2</t>
  </si>
  <si>
    <t>ES</t>
  </si>
  <si>
    <t>พลังงานไฟฟ้าประหยัดได้ (Energy Saving)</t>
  </si>
  <si>
    <t>ประสิทธิภาพเครื่องอัดากาศ (เดิม)</t>
  </si>
  <si>
    <t>เครื่องอัดอากาศเครื่องที่ต้องการเปลี่ยน(เดิม)</t>
  </si>
  <si>
    <t>บาทต่อปี</t>
  </si>
  <si>
    <t>หน่วยต่อปี</t>
  </si>
  <si>
    <t>ค่าใช้จ่ายพลังงานไฟฟ้าประหยัดได้ (Cost Saving)</t>
  </si>
  <si>
    <t>CS</t>
  </si>
  <si>
    <t>CS = ES x B</t>
  </si>
  <si>
    <t>ปริมาณอากาศอัดที่ใช้ เมื่อเปิดสายการผลิต</t>
  </si>
  <si>
    <t>เครื่องที่ 1</t>
  </si>
  <si>
    <t>C1</t>
  </si>
  <si>
    <t>Pw1</t>
  </si>
  <si>
    <t>เครื่องที่ 2</t>
  </si>
  <si>
    <t>เครื่องที่ 3</t>
  </si>
  <si>
    <t>เครื่องที่ 4</t>
  </si>
  <si>
    <t>C2</t>
  </si>
  <si>
    <t>Pw2</t>
  </si>
  <si>
    <t>AE3</t>
  </si>
  <si>
    <t>C3</t>
  </si>
  <si>
    <t>Pw3</t>
  </si>
  <si>
    <t>AE4</t>
  </si>
  <si>
    <t>C4</t>
  </si>
  <si>
    <t>Pw4</t>
  </si>
  <si>
    <t>ปริมาณอากาศอัดที่ใช้</t>
  </si>
  <si>
    <t xml:space="preserve">ประสิทธิภาพเครื่องอัดากาศ </t>
  </si>
  <si>
    <t>AU</t>
  </si>
  <si>
    <t>AU=(AE1) x (Pw1) x (C1) + (AE2) x (Pw2) x (C2) + ……</t>
  </si>
  <si>
    <r>
      <t xml:space="preserve">ปริมาณอากาศอัดที่ใช้ </t>
    </r>
    <r>
      <rPr>
        <sz val="11"/>
        <color rgb="FFFF0000"/>
        <rFont val="Calibri"/>
        <family val="2"/>
        <scheme val="minor"/>
      </rPr>
      <t>เมื่อรั่ว</t>
    </r>
  </si>
  <si>
    <t>อัตราการรั่วของอากาศอัด</t>
  </si>
  <si>
    <t>Leak</t>
  </si>
  <si>
    <t>AL=(AE1) x (Pw1) x (C1) + (AE2) x (Pw2) x (C2) + ……</t>
  </si>
  <si>
    <t>Leak = AL/(AU-AL)</t>
  </si>
  <si>
    <t>ประสิทธิภาพการส่งอากาศอัด</t>
  </si>
  <si>
    <t>Tr</t>
  </si>
  <si>
    <t>Tr=100-Leak</t>
  </si>
  <si>
    <t>เครื่องที่ไม่ได้เปิด ให้ใส่กำลังไฟฟ้าเป็น 0 (ศูนย์)</t>
  </si>
  <si>
    <t>พลังงานที่ใช้ในระบบอัดอากาศทั้งปี</t>
  </si>
  <si>
    <t>Eu=((C1xPw1)+(C2xPw2)+(C3xPw3)+(C4xPw4))xHxDY</t>
  </si>
  <si>
    <t>การลดการรั่ว</t>
  </si>
  <si>
    <t>ประสิทธิภาพการส่งอากาศเดิม</t>
  </si>
  <si>
    <t>Tr1</t>
  </si>
  <si>
    <t>ประสิทธิภาพการส่งอากาศเป้าหมาย</t>
  </si>
  <si>
    <t>Tr2</t>
  </si>
  <si>
    <t>เงินลงทุนในการเปลี่ยนเครื่องอัดอากาศใหม่</t>
  </si>
  <si>
    <t>I</t>
  </si>
  <si>
    <t>บาท</t>
  </si>
  <si>
    <t>ระยะเวลาการคืนทุน</t>
  </si>
  <si>
    <t>PB</t>
  </si>
  <si>
    <t>PB = I / CS</t>
  </si>
  <si>
    <t>ปี</t>
  </si>
  <si>
    <t>ประมาณการ ต้นทุนพลังงงานของระบบอัดอากาสจากการตรวจวัดและกรอกข้อมูลในช่องสีเหลือง</t>
  </si>
  <si>
    <t xml:space="preserve">พลังงานที่ระบบอากาศอัดใช้ต่อปี </t>
  </si>
  <si>
    <t>ต้นทุนพลังงานระบบอากาศอัด ต่อปี</t>
  </si>
  <si>
    <t>กรูณา ดู sheet การประเมินต้นทุนพลังงาน</t>
  </si>
  <si>
    <t>เงินลงทุนในการปรับปรุงท่อ ถังพัก ฯลฯ</t>
  </si>
  <si>
    <t>ค่าอูณหภูมิในห้องก่อนปรับปรุง(เดิม)</t>
  </si>
  <si>
    <t>ค่าอูณหภูมิในห้องหลังปรับปรุง(ใหม่)</t>
  </si>
  <si>
    <t>T1</t>
  </si>
  <si>
    <t>T2</t>
  </si>
  <si>
    <t>องศาเซลเซียส</t>
  </si>
  <si>
    <t xml:space="preserve">ลำดับที่ </t>
  </si>
  <si>
    <t>กระบวนการ</t>
  </si>
  <si>
    <t>ลักษณะการใช้ประโยชน์อากาศอัด</t>
  </si>
  <si>
    <t>ประเมินความเหมาะสม</t>
  </si>
  <si>
    <t>ความดันใช้งานสูงสุด</t>
  </si>
  <si>
    <t>การประเมินความเหมาะสม</t>
  </si>
  <si>
    <t>อัตราการเดินเครื่องตัวเปล่า</t>
  </si>
  <si>
    <t>C</t>
  </si>
  <si>
    <t>U</t>
  </si>
  <si>
    <t xml:space="preserve">พลังงานที่สูญเสีย </t>
  </si>
  <si>
    <t>ชัวโมงการเปิดใช้งานเครื่องอัดอากาศที่เดินตัวเปล่า</t>
  </si>
  <si>
    <t>จำนวนวันเปิดใช้งานต่อปี</t>
  </si>
  <si>
    <t>EL</t>
  </si>
  <si>
    <t>ค่าใช้จ่ายพลังงานไฟฟ้าสูญเสีย</t>
  </si>
  <si>
    <t>CL</t>
  </si>
  <si>
    <t>CL = EL x B</t>
  </si>
  <si>
    <t>ต้นทุนค่าไฟฟ้า ดู sheet การประเมินต้นทุน</t>
  </si>
  <si>
    <t>แนะนำ เปลี่ยนเครื่องอัดอากาศแบบลูกสูบ หรือ แบบอินเวอร์เตอร์ขนาด</t>
  </si>
  <si>
    <t>Pn</t>
  </si>
  <si>
    <t>กำลังไฟฟ้าเครื่องอัดอากาศที่เดินตัวเปล่า</t>
  </si>
  <si>
    <t>ค่าคำนวณ เลือกเครื่องอัดอากาศที่เหมาะสม</t>
  </si>
  <si>
    <t>เวลาในการอัดอากาศเมื่อเริ่มการผลิต(ไม่ปิดวาล์วจ่ายออกจากถัง)</t>
  </si>
  <si>
    <t>นาที</t>
  </si>
  <si>
    <t>กำลังไฟฟ้าเครื่องอัดอากาศ</t>
  </si>
  <si>
    <t>จัดทำวิธีปฏิบัติงาน เดินเครื่องอัดอากาศประสิทธิภาพสูงก่อน</t>
  </si>
  <si>
    <t>เวลา (วินาที)</t>
  </si>
  <si>
    <t xml:space="preserve">ครั้งที่ 1 </t>
  </si>
  <si>
    <t>ครั้งที่ 2</t>
  </si>
  <si>
    <t>ครั้งที่ 3</t>
  </si>
  <si>
    <t>ครั้งที่ 5</t>
  </si>
  <si>
    <t>ค่าตั้งความดันต่อ(on)</t>
  </si>
  <si>
    <t>กรุณาตรวจวัดและเติมค่าในช่องสีเหลือง</t>
  </si>
  <si>
    <t>ประสิทธิภาพเครื่องอัดอากาศ (ใหม่)</t>
  </si>
  <si>
    <t>ค่าตั้งความดันตัด (off)</t>
  </si>
  <si>
    <t>รอบการทำงานของเครื่องอัดอากาศ (Cycle)</t>
  </si>
  <si>
    <t>เวลาในขณะที่เครื่องอัดอากาศทำงาน (Load)</t>
  </si>
  <si>
    <t xml:space="preserve">เวลาในขณะที่เครื่องอัดอากาศเดินตัวเปล่า (Unload) </t>
  </si>
  <si>
    <t>TL1</t>
  </si>
  <si>
    <t>TU1</t>
  </si>
  <si>
    <t>TL2</t>
  </si>
  <si>
    <t>TU2</t>
  </si>
  <si>
    <t>TL3</t>
  </si>
  <si>
    <t>TU3</t>
  </si>
  <si>
    <t>TL4</t>
  </si>
  <si>
    <t>TU4</t>
  </si>
  <si>
    <r>
      <t>o</t>
    </r>
    <r>
      <rPr>
        <sz val="7"/>
        <color theme="1"/>
        <rFont val="TH Sarabun New"/>
        <family val="2"/>
      </rPr>
      <t xml:space="preserve">   </t>
    </r>
    <r>
      <rPr>
        <sz val="16"/>
        <color theme="1"/>
        <rFont val="TH Sarabun New"/>
        <family val="2"/>
      </rPr>
      <t>พิจารณาใช้พัดลมหรือเครื่องเป่าอากาศไฟฟ้าแทนการใช้อากาศอัดในการเป่า</t>
    </r>
  </si>
  <si>
    <r>
      <t>o</t>
    </r>
    <r>
      <rPr>
        <sz val="7"/>
        <color theme="1"/>
        <rFont val="TH Sarabun New"/>
        <family val="2"/>
      </rPr>
      <t xml:space="preserve">   </t>
    </r>
    <r>
      <rPr>
        <sz val="16"/>
        <color theme="1"/>
        <rFont val="TH Sarabun New"/>
        <family val="2"/>
      </rPr>
      <t>หลีกเลี่ยงการซื้ออุปกรณ์ที่ใช้อากาศอัดความดันสูงกว่าความดันใช้งานในโรงงาน</t>
    </r>
  </si>
  <si>
    <r>
      <t>o</t>
    </r>
    <r>
      <rPr>
        <sz val="7"/>
        <color theme="1"/>
        <rFont val="TH Sarabun New"/>
        <family val="2"/>
      </rPr>
      <t xml:space="preserve">   </t>
    </r>
    <r>
      <rPr>
        <sz val="16"/>
        <color theme="1"/>
        <rFont val="TH Sarabun New"/>
        <family val="2"/>
      </rPr>
      <t>พิจารณาใช้หัวพ่นอากาศอัดประสิทธิภาพสูงแทนการใช้หัวพ่นทั่วๆไป จะช่วยลดการสูญเสียอากาศอัด</t>
    </r>
  </si>
  <si>
    <r>
      <t>o</t>
    </r>
    <r>
      <rPr>
        <sz val="7"/>
        <color theme="1"/>
        <rFont val="TH Sarabun New"/>
        <family val="2"/>
      </rPr>
      <t xml:space="preserve">   </t>
    </r>
    <r>
      <rPr>
        <sz val="16"/>
        <color theme="1"/>
        <rFont val="TH Sarabun New"/>
        <family val="2"/>
      </rPr>
      <t>ใช้พลาสติกสายอ่อนที่มีผิวภายในเรียบและมีขนาดที่เหมาะสมกับเครื่องมือต่างๆ เพื่อลดความดันตกคร่อม</t>
    </r>
  </si>
  <si>
    <r>
      <t>o</t>
    </r>
    <r>
      <rPr>
        <sz val="7"/>
        <color theme="1"/>
        <rFont val="TH Sarabun New"/>
        <family val="2"/>
      </rPr>
      <t xml:space="preserve">   </t>
    </r>
    <r>
      <rPr>
        <sz val="16"/>
        <color theme="1"/>
        <rFont val="TH Sarabun New"/>
        <family val="2"/>
      </rPr>
      <t>ใช้อุปกรณ์เพิ่มความดัน (Booster  pump) ต่อเข้ากับอุปกรณ์ที่ต้องการอากาศอัดที่มีความดันสูง</t>
    </r>
  </si>
  <si>
    <r>
      <t>o</t>
    </r>
    <r>
      <rPr>
        <sz val="7"/>
        <color theme="1"/>
        <rFont val="TH Sarabun New"/>
        <family val="2"/>
      </rPr>
      <t xml:space="preserve">   </t>
    </r>
    <r>
      <rPr>
        <sz val="16"/>
        <color theme="1"/>
        <rFont val="TH Sarabun New"/>
        <family val="2"/>
      </rPr>
      <t>ไม่ใช้อากาศอัดเป่าทำความสะอาดตามร่างกายของคนงานหรือเครื่องจักร</t>
    </r>
  </si>
  <si>
    <r>
      <t>o</t>
    </r>
    <r>
      <rPr>
        <sz val="7"/>
        <color theme="1"/>
        <rFont val="TH Sarabun New"/>
        <family val="2"/>
      </rPr>
      <t xml:space="preserve">   </t>
    </r>
    <r>
      <rPr>
        <sz val="16"/>
        <color theme="1"/>
        <rFont val="TH Sarabun New"/>
        <family val="2"/>
      </rPr>
      <t>ใช้อุปกรณ์ปิดอากาศอัดอัตโนมัติ เช่น Solenoid Valve ของท่ออากาศ เพื่อให้ปิดท่ออากาศเมื่อหยุดใช้งานเครื่องจักร</t>
    </r>
  </si>
  <si>
    <r>
      <t>o</t>
    </r>
    <r>
      <rPr>
        <sz val="7"/>
        <color theme="1"/>
        <rFont val="TH Sarabun New"/>
        <family val="2"/>
      </rPr>
      <t xml:space="preserve">   </t>
    </r>
    <r>
      <rPr>
        <sz val="16"/>
        <color theme="1"/>
        <rFont val="TH Sarabun New"/>
        <family val="2"/>
      </rPr>
      <t>พิจารณาความต้องการความดันใช้งานของแต่ละอุปกรณ์จากคู่มือของแต่ละอุปกรณ์</t>
    </r>
  </si>
  <si>
    <t>การลดการเดินเครื่องตัวเปล่า</t>
  </si>
  <si>
    <t>ติดตั้งวาล์ว และกำหนดผู้รับผิดชอบปิดวาล์วหลังเลิกงาน</t>
  </si>
  <si>
    <t>การลดความสูญเปล่าเมื่อปิดสายการผลิต</t>
  </si>
  <si>
    <t>EL=T x (1/60) x Pw x DY</t>
  </si>
  <si>
    <t>หมายเหตุ ทางโรงงานติดตั้งมิเตอร์วัดการใช้พลังงานของระบบอัดอากาศ หรือ</t>
  </si>
  <si>
    <t>ความดันที่ใช้งาน (บาร์)</t>
  </si>
  <si>
    <t>วัดขนาดเส้นรอบวงเพื่อหาเส้นผ่าศูนย์กลาง</t>
  </si>
  <si>
    <t>ขนาดเส้นรอบวงถังพักลม</t>
  </si>
  <si>
    <t>ประมาณความหนาของถัง</t>
  </si>
  <si>
    <t>t</t>
  </si>
  <si>
    <t>L</t>
  </si>
  <si>
    <t>เซนติเมตร</t>
  </si>
  <si>
    <t>มิลลิเมตร</t>
  </si>
  <si>
    <t>เส้นผ่าศูนย์กลางภายใน</t>
  </si>
  <si>
    <r>
      <t>d = (L/</t>
    </r>
    <r>
      <rPr>
        <sz val="11"/>
        <color theme="1"/>
        <rFont val="Symbol"/>
        <family val="1"/>
        <charset val="2"/>
      </rPr>
      <t>p</t>
    </r>
    <r>
      <rPr>
        <sz val="11"/>
        <color theme="1"/>
        <rFont val="Calibri"/>
        <family val="2"/>
        <scheme val="minor"/>
      </rPr>
      <t>) - 2t/10</t>
    </r>
  </si>
  <si>
    <t>d</t>
  </si>
  <si>
    <t>หาปริมาตรถังช่วงทรงกระบอก</t>
  </si>
  <si>
    <t>ความสูงของถังช่วงทรงกระบอก</t>
  </si>
  <si>
    <t>ปริมาตรถังช่วงทรงกระบอก</t>
  </si>
  <si>
    <r>
      <t>h</t>
    </r>
    <r>
      <rPr>
        <vertAlign val="subscript"/>
        <sz val="11"/>
        <color theme="1"/>
        <rFont val="Calibri"/>
        <family val="2"/>
        <scheme val="minor"/>
      </rPr>
      <t>1</t>
    </r>
  </si>
  <si>
    <r>
      <t>V</t>
    </r>
    <r>
      <rPr>
        <vertAlign val="subscript"/>
        <sz val="11"/>
        <color theme="1"/>
        <rFont val="Calibri"/>
        <family val="2"/>
        <scheme val="minor"/>
      </rPr>
      <t>1</t>
    </r>
  </si>
  <si>
    <t>หาปริมาตรถังช่วงบน</t>
  </si>
  <si>
    <t>ความสูงของถังส่วนบน</t>
  </si>
  <si>
    <t>ปริมาตรถังส่วนบน</t>
  </si>
  <si>
    <r>
      <t>h</t>
    </r>
    <r>
      <rPr>
        <vertAlign val="subscript"/>
        <sz val="11"/>
        <color theme="1"/>
        <rFont val="Calibri"/>
        <family val="2"/>
        <scheme val="minor"/>
      </rPr>
      <t>2</t>
    </r>
  </si>
  <si>
    <r>
      <t>V</t>
    </r>
    <r>
      <rPr>
        <vertAlign val="subscript"/>
        <sz val="11"/>
        <color theme="1"/>
        <rFont val="Calibri"/>
        <family val="2"/>
        <scheme val="minor"/>
      </rPr>
      <t>2</t>
    </r>
  </si>
  <si>
    <r>
      <t>V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= [</t>
    </r>
    <r>
      <rPr>
        <sz val="11"/>
        <color theme="1"/>
        <rFont val="Symbol"/>
        <family val="1"/>
        <charset val="2"/>
      </rPr>
      <t>p</t>
    </r>
    <r>
      <rPr>
        <sz val="12.65"/>
        <color theme="1"/>
        <rFont val="Calibri"/>
        <family val="2"/>
      </rPr>
      <t xml:space="preserve"> x h</t>
    </r>
    <r>
      <rPr>
        <vertAlign val="subscript"/>
        <sz val="12.65"/>
        <color theme="1"/>
        <rFont val="Calibri"/>
        <family val="2"/>
      </rPr>
      <t>1</t>
    </r>
    <r>
      <rPr>
        <sz val="12.65"/>
        <color theme="1"/>
        <rFont val="Calibri"/>
        <family val="2"/>
      </rPr>
      <t xml:space="preserve"> x d</t>
    </r>
    <r>
      <rPr>
        <vertAlign val="superscript"/>
        <sz val="12.65"/>
        <color theme="1"/>
        <rFont val="Calibri"/>
        <family val="2"/>
      </rPr>
      <t>2</t>
    </r>
    <r>
      <rPr>
        <sz val="12.65"/>
        <color theme="1"/>
        <rFont val="Calibri"/>
        <family val="2"/>
      </rPr>
      <t>/4] / 1,000</t>
    </r>
  </si>
  <si>
    <r>
      <t>V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= </t>
    </r>
    <r>
      <rPr>
        <sz val="11"/>
        <color theme="1"/>
        <rFont val="Symbol"/>
        <family val="1"/>
        <charset val="2"/>
      </rPr>
      <t>p</t>
    </r>
    <r>
      <rPr>
        <sz val="12.65"/>
        <color theme="1"/>
        <rFont val="Calibri"/>
        <family val="2"/>
      </rPr>
      <t xml:space="preserve"> x h</t>
    </r>
    <r>
      <rPr>
        <vertAlign val="subscript"/>
        <sz val="12.65"/>
        <color theme="1"/>
        <rFont val="Calibri"/>
        <family val="2"/>
      </rPr>
      <t>2</t>
    </r>
    <r>
      <rPr>
        <sz val="12.65"/>
        <color theme="1"/>
        <rFont val="Calibri"/>
        <family val="2"/>
      </rPr>
      <t xml:space="preserve"> x (d</t>
    </r>
    <r>
      <rPr>
        <vertAlign val="superscript"/>
        <sz val="12.65"/>
        <color theme="1"/>
        <rFont val="Calibri"/>
        <family val="2"/>
      </rPr>
      <t>2</t>
    </r>
    <r>
      <rPr>
        <sz val="12.65"/>
        <color theme="1"/>
        <rFont val="Calibri"/>
        <family val="2"/>
      </rPr>
      <t>/4) x 2 / 3 / 1,000</t>
    </r>
  </si>
  <si>
    <r>
      <t>V</t>
    </r>
    <r>
      <rPr>
        <vertAlign val="subscript"/>
        <sz val="11"/>
        <color theme="1"/>
        <rFont val="Calibri"/>
        <family val="2"/>
        <scheme val="minor"/>
      </rPr>
      <t>3</t>
    </r>
  </si>
  <si>
    <r>
      <t>h</t>
    </r>
    <r>
      <rPr>
        <vertAlign val="subscript"/>
        <sz val="11"/>
        <color theme="1"/>
        <rFont val="Calibri"/>
        <family val="2"/>
        <scheme val="minor"/>
      </rPr>
      <t>3</t>
    </r>
  </si>
  <si>
    <r>
      <t>V</t>
    </r>
    <r>
      <rPr>
        <vertAlign val="sub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 = </t>
    </r>
    <r>
      <rPr>
        <sz val="11"/>
        <color theme="1"/>
        <rFont val="Symbol"/>
        <family val="1"/>
        <charset val="2"/>
      </rPr>
      <t>p</t>
    </r>
    <r>
      <rPr>
        <sz val="12.65"/>
        <color theme="1"/>
        <rFont val="Calibri"/>
        <family val="2"/>
      </rPr>
      <t xml:space="preserve"> x h</t>
    </r>
    <r>
      <rPr>
        <vertAlign val="subscript"/>
        <sz val="12.65"/>
        <color theme="1"/>
        <rFont val="Calibri"/>
        <family val="2"/>
      </rPr>
      <t>3</t>
    </r>
    <r>
      <rPr>
        <sz val="12.65"/>
        <color theme="1"/>
        <rFont val="Calibri"/>
        <family val="2"/>
      </rPr>
      <t xml:space="preserve"> x (d</t>
    </r>
    <r>
      <rPr>
        <vertAlign val="superscript"/>
        <sz val="12.65"/>
        <color theme="1"/>
        <rFont val="Calibri"/>
        <family val="2"/>
      </rPr>
      <t>2</t>
    </r>
    <r>
      <rPr>
        <sz val="12.65"/>
        <color theme="1"/>
        <rFont val="Calibri"/>
        <family val="2"/>
      </rPr>
      <t>/4) x 2 / 3 / 1,000</t>
    </r>
  </si>
  <si>
    <t>หาปริมาตรถังส่วนล่าง</t>
  </si>
  <si>
    <t>ความสูงของถังส่วนล่าง</t>
  </si>
  <si>
    <t>ปริมาตรถังส่วนล่าง</t>
  </si>
  <si>
    <t>ปริมาตรถังทั้งหมด</t>
  </si>
  <si>
    <r>
      <t>V</t>
    </r>
    <r>
      <rPr>
        <vertAlign val="subscript"/>
        <sz val="11"/>
        <color theme="1"/>
        <rFont val="Calibri"/>
        <family val="2"/>
        <scheme val="minor"/>
      </rPr>
      <t>total</t>
    </r>
    <r>
      <rPr>
        <sz val="11"/>
        <color theme="1"/>
        <rFont val="Calibri"/>
        <family val="2"/>
        <scheme val="minor"/>
      </rPr>
      <t xml:space="preserve"> = V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+ V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+ V</t>
    </r>
    <r>
      <rPr>
        <vertAlign val="subscript"/>
        <sz val="11"/>
        <color theme="1"/>
        <rFont val="Calibri"/>
        <family val="2"/>
        <scheme val="minor"/>
      </rPr>
      <t>3</t>
    </r>
  </si>
  <si>
    <t>Vtotal</t>
  </si>
  <si>
    <t>หมายเหตุ โดยทั่วไปถังพักลมมีความหนาประมาณ 7 - 10 มิลลิเมตร</t>
  </si>
  <si>
    <t>AL</t>
  </si>
  <si>
    <t>วันทำงานใน 1 ปี</t>
  </si>
  <si>
    <r>
      <rPr>
        <b/>
        <u/>
        <sz val="11"/>
        <color rgb="FFFF0000"/>
        <rFont val="Calibri"/>
        <family val="2"/>
        <scheme val="minor"/>
      </rPr>
      <t>หมายเหตุ</t>
    </r>
    <r>
      <rPr>
        <sz val="11"/>
        <color rgb="FFFF0000"/>
        <rFont val="Calibri"/>
        <family val="2"/>
        <scheme val="minor"/>
      </rPr>
      <t xml:space="preserve"> ข้อมูลพลังงานที่ใช้ในระบบอากาศอัดประเมินได้จาก Form 1 หรือใช้มิเตอร์</t>
    </r>
  </si>
  <si>
    <t>ติดตั้งเพื่อตรวจวัดพลังงานของระบบอากาศอัด</t>
  </si>
  <si>
    <t>แบบฟอร์มที่ 6 การคำนวณ การซ่อมการรั่วไหล</t>
  </si>
  <si>
    <t>แบบฟอร์มที่ 5 การคำนวณ ประสิทธิภาพการส่งอากาศอัด (รั่ว)</t>
  </si>
  <si>
    <t>แบบฟอร์มที่ 4 การคำนวณ การเปลี่ยนเครื่องอัดอากาศ</t>
  </si>
  <si>
    <t>แบบฟอร์มที่ 3 การคำนวณ ประสิทธิภาพเครื่องอัดอากาศ</t>
  </si>
  <si>
    <t>แบบฟอร์มที่ 2 การวัดขนาดถังพักลม</t>
  </si>
  <si>
    <t>แบบฟอร์มที่ 1 การประมาณ ต้นทุนพลังงานระบบอากาศอัด</t>
  </si>
  <si>
    <t>เชื่อมตัวถังรถ</t>
  </si>
  <si>
    <t>ล้างไขมัน</t>
  </si>
  <si>
    <t>ขับเคลื่อนอุปกรณ์ลม</t>
  </si>
  <si>
    <t>ขับเคลื่อนกระบอกลม</t>
  </si>
  <si>
    <t>แบบฟอร์มที่ 8 การคำนวณ การลดความดันเครื่องอัดอากาศ</t>
  </si>
  <si>
    <t xml:space="preserve"> แบบฟอร์มที่ 9 การคำนวณการลดอุณหภูมิเข้าเครื่องอัดอากาศ</t>
  </si>
  <si>
    <t>แบบฟอร์มที่ 10 การคำนวณการลดการเดินเครื่องตัวเปล่าของเครื่องอัดอากาศ</t>
  </si>
  <si>
    <t>แบบฟอร์มที่ 11 การคำนวณการลดความสูญเปล่าเมื่อปิดสายการผลิต</t>
  </si>
  <si>
    <t>ค่าตามเกณฑ์</t>
  </si>
  <si>
    <t>ค่าจากการตรวจวัด</t>
  </si>
  <si>
    <t>แนวทางการแก้ไข</t>
  </si>
  <si>
    <t>ค่าเกณฑ์ด้านต่ำ.....บาร์</t>
  </si>
  <si>
    <t>ค่าเกณฑ์ด้านสูง......บาร์</t>
  </si>
  <si>
    <t>อุณหภูมิอากาศภายนอก</t>
  </si>
  <si>
    <t>มีการปิดทุกวัน</t>
  </si>
  <si>
    <t>ผล.................................</t>
  </si>
  <si>
    <t>ปัจจัย และค่าเกณฑ์ที่แนะนำ</t>
  </si>
  <si>
    <t>ผลการประเมิน (ผ่าน- ไม่ผ่าน)</t>
  </si>
  <si>
    <t>ลำดับ</t>
  </si>
  <si>
    <t xml:space="preserve">ค่าประสิทธิภาพเครื่องอัดอากาศ                              </t>
  </si>
  <si>
    <t>= ….....................… (l/s/kW)</t>
  </si>
  <si>
    <t>(ดูจากภาคผนวก 1)</t>
  </si>
  <si>
    <t xml:space="preserve">ค่าประสิทธิภาพเครื่องอัดอากาศ    </t>
  </si>
  <si>
    <t>(จากการตรวจวัดตามข้อ 4.1.2)</t>
  </si>
  <si>
    <t xml:space="preserve">     (   )  ไม่ผ่าน</t>
  </si>
  <si>
    <t xml:space="preserve">     (   )  ผ่าน </t>
  </si>
  <si>
    <t xml:space="preserve"> O เปลี่ยนเครื่องอัดอากาศที่มีประสิทธิภาพสูงขึ้น</t>
  </si>
  <si>
    <t xml:space="preserve"> O เลือกใช้เครื่องอัดอากาศที่มีประสิทธิภาพสูงก่อน (กรณีมีหลายเครื่อง)</t>
  </si>
  <si>
    <t>แบบฟอร์มที่ 12 ปัจจัยที่มีผลต่อประสิทธิภาพระบบอัดอากาศ</t>
  </si>
  <si>
    <t>&gt; 90%(หรือรั่วไม่เกิน 10%)</t>
  </si>
  <si>
    <t>= ….....................…%</t>
  </si>
  <si>
    <t xml:space="preserve"> O ตรวจสอบจุดรั่วไหล และดำเนินการแก้ไข</t>
  </si>
  <si>
    <t>ประสิทธิภาพพลังงานเครื่องอัดอากาศ (อากาศอัดที่ได้เทียบกับพลังงานไฟฟ้าที่ใช้) ควรสูงกว่า 80 % ของประสิทธิภาพพลังงานเครื่องอัดอากาศ ซึ่งแสดงอยู่ในภาคผนวก 1 ตารางเปรียบเทียบเครื่องอัดอากาศประเภทต่างๆ (ดูวิธีตรวจวัดข้อ 4.1)</t>
  </si>
  <si>
    <t>ประสิทธิภาพ การส่งพลังงานอากาศอัดในระบบท่อส่ง สูงกว่า 90 % เมื่อเทียบกับปริมาณอากาศที่ใช้ (ไม่ใช่ปริมาณอากาศอัดที่ผลิต)  (ดูวิธีตรวจวัดข้อ 4.2)</t>
  </si>
  <si>
    <t xml:space="preserve"> O ลดความดันของอากาศลงสูงกว่าด้านต่ำไม่เกิน 1 บาร์</t>
  </si>
  <si>
    <t xml:space="preserve"> O ตรวจสอบแก้ไข เพิ่มขนาดท่อส่งอากาศอัด</t>
  </si>
  <si>
    <t xml:space="preserve"> O พิจารณาเพิ่มถังพักอากาศอัด</t>
  </si>
  <si>
    <t xml:space="preserve"> O แยกระบบผลิตอากาศเป็นระบบความดันสูงและความดันต่ำ </t>
  </si>
  <si>
    <t xml:space="preserve"> O เชื่อมต่อท่อให้เป็นวงแหวน</t>
  </si>
  <si>
    <t xml:space="preserve"> O ใช้เครื่องอัดอากาศขนาดเล็กเพื่อใช้งานเฉพาะจุดที่ต้องการความดันสูง</t>
  </si>
  <si>
    <t>ค่าตั้งความดันด้านต่ำ ........... บาร์</t>
  </si>
  <si>
    <t>ค่าตั้งความดันด้านสูง .......... บาร์</t>
  </si>
  <si>
    <t>ความดันใช้งานที่สูงที่สุด</t>
  </si>
  <si>
    <t>ในกระบวนการผลิต</t>
  </si>
  <si>
    <t>= ............................... บาร์</t>
  </si>
  <si>
    <r>
      <t xml:space="preserve">= ............. </t>
    </r>
    <r>
      <rPr>
        <vertAlign val="superscript"/>
        <sz val="16"/>
        <color theme="1"/>
        <rFont val="Angsana New"/>
        <family val="1"/>
      </rPr>
      <t>o</t>
    </r>
    <r>
      <rPr>
        <sz val="16"/>
        <color theme="1"/>
        <rFont val="Angsana New"/>
        <family val="1"/>
      </rPr>
      <t>C (X)</t>
    </r>
  </si>
  <si>
    <r>
      <t xml:space="preserve">ค่าตามเกณฑ์ = .......... </t>
    </r>
    <r>
      <rPr>
        <vertAlign val="superscript"/>
        <sz val="16"/>
        <color theme="1"/>
        <rFont val="Angsana New"/>
        <family val="1"/>
      </rPr>
      <t>o</t>
    </r>
    <r>
      <rPr>
        <sz val="16"/>
        <color theme="1"/>
        <rFont val="Angsana New"/>
        <family val="1"/>
      </rPr>
      <t>C</t>
    </r>
  </si>
  <si>
    <r>
      <t xml:space="preserve">(X+3) </t>
    </r>
    <r>
      <rPr>
        <vertAlign val="superscript"/>
        <sz val="16"/>
        <color theme="1"/>
        <rFont val="Angsana New"/>
        <family val="1"/>
      </rPr>
      <t>o</t>
    </r>
    <r>
      <rPr>
        <sz val="16"/>
        <color theme="1"/>
        <rFont val="Angsana New"/>
        <family val="1"/>
      </rPr>
      <t>C</t>
    </r>
  </si>
  <si>
    <t xml:space="preserve">อุณหภูมิอากาศในห้องปั้มลม
</t>
  </si>
  <si>
    <r>
      <t xml:space="preserve">(ไม่ควรเกินเกณฑ์ (X+3) </t>
    </r>
    <r>
      <rPr>
        <vertAlign val="superscript"/>
        <sz val="16"/>
        <color theme="1"/>
        <rFont val="Angsana New"/>
        <family val="1"/>
      </rPr>
      <t>o</t>
    </r>
    <r>
      <rPr>
        <sz val="16"/>
        <color theme="1"/>
        <rFont val="Angsana New"/>
        <family val="1"/>
      </rPr>
      <t>C)</t>
    </r>
  </si>
  <si>
    <r>
      <t>= .................</t>
    </r>
    <r>
      <rPr>
        <vertAlign val="superscript"/>
        <sz val="16"/>
        <color theme="1"/>
        <rFont val="Angsana New"/>
        <family val="1"/>
      </rPr>
      <t xml:space="preserve"> o</t>
    </r>
    <r>
      <rPr>
        <sz val="16"/>
        <color theme="1"/>
        <rFont val="Angsana New"/>
        <family val="1"/>
      </rPr>
      <t xml:space="preserve">C </t>
    </r>
  </si>
  <si>
    <t xml:space="preserve"> O ปรับปรุงระบบระบายความร้อนห้องปั้มลม</t>
  </si>
  <si>
    <t>ค่าตั้งความดันอากาศอัดด้านต่ำ (On) สูงกว่าความดันใช้งานของกระบวนการไม่เกิน 1 bar และค่าตั้งความดันอากาศอัดด้านสูง (Off) สูงกว่าด้านต่ำไม่เกิน 1 bar (ดูวิธีตรวจวัดข้อ 4.3)</t>
  </si>
  <si>
    <t>อุณหภูมิอากาศด้านดูดเข้าเครื่อง สูงกว่าอุณหภูมิภายนอกห้องในที่ร่มไม่เกิน 3 องศาเซลเซียส และช่องดูดอากาศเข้าไม่ใกล้แหล่งความชื้น (ดูวิธีตรวจวัดข้อ 4.4)</t>
  </si>
  <si>
    <t>เครื่องอัดอากาศ มีค่าช่วงเวลาเดิน ตัวเปล่า ไม่เกิน  10 % (หรือแบบที่มีการใช้พลังงานช่วง Unload)  (ดูวิธีตรวจวัดข้อ 4.5)</t>
  </si>
  <si>
    <r>
      <t>= .................</t>
    </r>
    <r>
      <rPr>
        <vertAlign val="superscript"/>
        <sz val="16"/>
        <color theme="1"/>
        <rFont val="Angsana New"/>
        <family val="1"/>
      </rPr>
      <t xml:space="preserve"> </t>
    </r>
    <r>
      <rPr>
        <sz val="16"/>
        <color theme="1"/>
        <rFont val="Angsana New"/>
        <family val="1"/>
      </rPr>
      <t xml:space="preserve">% </t>
    </r>
  </si>
  <si>
    <t xml:space="preserve"> O พิจารณาเพิ่มถังเก็บอากาศอัด หรือเปลี่ยนขนาดปั้มลม</t>
  </si>
  <si>
    <r>
      <t>&lt;</t>
    </r>
    <r>
      <rPr>
        <sz val="16"/>
        <color theme="1"/>
        <rFont val="Angsana New"/>
        <family val="1"/>
      </rPr>
      <t xml:space="preserve"> 10%</t>
    </r>
  </si>
  <si>
    <t xml:space="preserve"> O จัดทำข้อกำหนดและผู้รับผิดชอบในการเปิด-ปิดวาล์ว</t>
  </si>
  <si>
    <t>ความถึ่ในการตรวจวัด</t>
  </si>
  <si>
    <t>ทุก 3 เดือน</t>
  </si>
  <si>
    <t>ทุก 1 สัปดาห์</t>
  </si>
  <si>
    <t>ทุกวัน</t>
  </si>
  <si>
    <t>ติดตั้งวาล์ว ด้านจ่ายอากาศอัดออกจากถัง เข้าสู่ระบบ และติดป้าย “ปิดวาล์วทุกครั้งหลังเลิกงาน และเปิดวาล์วไล่น้ำทุกครั้งก่อนทำงาน” (วิธีตรวจวัดข้อ 4.6)</t>
  </si>
  <si>
    <t>ข้อ</t>
  </si>
  <si>
    <t>จุดตรวจสอบและบำรุงรักษา</t>
  </si>
  <si>
    <t>ความถี่ในการตรวจวัด</t>
  </si>
  <si>
    <t>ผลการประเมิน/ดำเนินการ</t>
  </si>
  <si>
    <t>ระดับน้ำมันของเครื่องอัดอากาศ</t>
  </si>
  <si>
    <t>ทุกสัปดาห์</t>
  </si>
  <si>
    <t>(   ) ผ่าน   (   )  ไม่ผ่าน</t>
  </si>
  <si>
    <t>ถ้าน้ำมันต่ำกว่าระดับให้เติมถึงระดับที่กำหนด</t>
  </si>
  <si>
    <t xml:space="preserve">ตรวจสอบ วาล์วนิรภัย </t>
  </si>
  <si>
    <t>ถ้าวาล์วนิรภัยไม่ทำงานให้ทำการเปลี่ยนวาล์ว</t>
  </si>
  <si>
    <t>ตรวจสอบ Auto drain ของถังอากาศอัด</t>
  </si>
  <si>
    <t>ถ้ารั่ว หรือไม่ทำงานให้ทำการแก้ไขหรือเปลี่ยน</t>
  </si>
  <si>
    <t>ตรวจสอบ Auto drain ของ Air dryer</t>
  </si>
  <si>
    <t xml:space="preserve">ตรวจสอบ ความดันตกคร่อม Air Filter </t>
  </si>
  <si>
    <t>ถ้าตกคร่อมเกินค่าที่ผู้ผลิตแนะนำ ให้ทำการเปลี่ยน</t>
  </si>
  <si>
    <t>ตรวจสอบ Auto drain ไม่ปล่อยอากาศอัดทิ้งมากเกินไป</t>
  </si>
  <si>
    <t>ปรับตั้งเวลา Timer ให้เหมาะสม</t>
  </si>
  <si>
    <t>ตรวจสอบ การทำงาน Auto drain</t>
  </si>
  <si>
    <t>ถ้าไม่มีทำงานให้ทำการแก้ไขหรือเปลี่ยน</t>
  </si>
  <si>
    <t>ทำความสะอาดไส้กรองอากาศ</t>
  </si>
  <si>
    <t>ทุกเดือน</t>
  </si>
  <si>
    <t>(   ) ดำเนินการ วันที่...................</t>
  </si>
  <si>
    <t>ทำความสะอาดชุดระบายความร้อน intercooler (ถ้ามี)</t>
  </si>
  <si>
    <t xml:space="preserve">ทำความสะอาดชุดระบายความร้อน after-cooler </t>
  </si>
  <si>
    <t>ตรวจสอบ ระบบส่งกำลังของเครื่องอัดอากาศ</t>
  </si>
  <si>
    <t>ปรับความตึงของสายพานให้เหมาะสม</t>
  </si>
  <si>
    <t>ตรวจสอบประสิทธิภาพของเครื่องมือที่ใช้ลม</t>
  </si>
  <si>
    <t>เปลี่ยนใบพัดเครื่องมือเกิดการสึกหรอหรือกำลังในการขับน้อย</t>
  </si>
  <si>
    <t>เปลี่ยนน้ำมันของเครื่องอัดอากาศ</t>
  </si>
  <si>
    <t>เปลี่ยนไส้กรองอากาศ</t>
  </si>
  <si>
    <t>ทุก 6 เดือน</t>
  </si>
  <si>
    <t>แบบฟอร์มที่ 13 แนวทางการบำรุงรักษาเครื่องอัดอากาศ</t>
  </si>
  <si>
    <t xml:space="preserve">          (   ) ดำเนินการ วันที่...................</t>
  </si>
  <si>
    <t>Unload (U) = 100-C</t>
  </si>
  <si>
    <t>ค่าตั้งความดันเดิม ด้านต่ำ</t>
  </si>
  <si>
    <t>ค่าตั้งความดันเดิม ด้านสูง</t>
  </si>
  <si>
    <t>P1min</t>
  </si>
  <si>
    <t>P1max</t>
  </si>
  <si>
    <t>ค่าตั้งความดันเดิม เฉลี่ย</t>
  </si>
  <si>
    <t>P1Av</t>
  </si>
  <si>
    <t>ค่าตั้งความดันใหม่ ด้านต่ำ</t>
  </si>
  <si>
    <t>ค่าตั้งความดันใหม่ ด้านสูง</t>
  </si>
  <si>
    <t>P2min</t>
  </si>
  <si>
    <t>P2max</t>
  </si>
  <si>
    <t>P2Av</t>
  </si>
  <si>
    <t xml:space="preserve"> Pn=1.5 x U x Pw (เผื่อขนาด 1.5 เท่า)</t>
  </si>
  <si>
    <r>
      <t>ปริมาณอากาศอัดที่ใช้ เมื่อ</t>
    </r>
    <r>
      <rPr>
        <sz val="11"/>
        <color rgb="FFFF0000"/>
        <rFont val="Calibri"/>
        <family val="2"/>
        <scheme val="minor"/>
      </rPr>
      <t>ปิด</t>
    </r>
    <r>
      <rPr>
        <sz val="11"/>
        <color theme="1"/>
        <rFont val="Calibri"/>
        <family val="2"/>
        <scheme val="minor"/>
      </rPr>
      <t>สายการผลิต</t>
    </r>
  </si>
  <si>
    <t xml:space="preserve"> แบบฟอร์มที่ 7 แบบสำรวจความดันอากาศอัด</t>
  </si>
  <si>
    <t xml:space="preserve">Energy Analysis and Calculation Program </t>
  </si>
  <si>
    <t xml:space="preserve"> Air Conditioning and Chill Water System</t>
  </si>
  <si>
    <t>Version 1.0 Developed By</t>
  </si>
  <si>
    <t>Energenuis Co.Ltd</t>
  </si>
  <si>
    <t>แบบฟอร์มที่ 1  การประมาณต้นทุนพลังงานระบบฯ</t>
  </si>
  <si>
    <t>แบบฟอร์มที่ 2  การวัดขนาดถังพักลม</t>
  </si>
  <si>
    <t>แบบฟอร์มที่ 4  การเปลี่ยนเครื่องอัดอากาศ</t>
  </si>
  <si>
    <t>แบบฟอร์มที่ 5  การคำนวณประสิทธิภาพการส่งอากาศอัด</t>
  </si>
  <si>
    <t>แบบฟอร์มที่ 6  การคำนวณการซ่อมอากาศอัดรั่ว</t>
  </si>
  <si>
    <t>แบบฟอร์มที่ 8  การคำนวณการลดความดันอากาศอัด</t>
  </si>
  <si>
    <t>แบบฟอร์มที่ 9  การคำนวณการลดอุณหภูมิเข้าเครื่องอัดอากาศ</t>
  </si>
  <si>
    <t>แบบฟอร์มที่ 10  การคำนวณการลดการเดินเครื่องตัวเปล่า</t>
  </si>
  <si>
    <t>แบบฟอร์มที่ 11  การคำนวณการลดความสูญเปล่าเมื่อปิดสายการผลิต</t>
  </si>
  <si>
    <t>แบบฟอร์มที่ 7  แบบสำรวจความดันอากาศอัด</t>
  </si>
  <si>
    <t>กำลังไฟฟ้ารวมที่ใช้ ช่วง Onload</t>
  </si>
  <si>
    <t>PW1</t>
  </si>
  <si>
    <t>ความดันสัมบูรณ์ของอากาศเข้าเครื่องอัดอากาศ (บาร์)</t>
  </si>
  <si>
    <t>Pin</t>
  </si>
  <si>
    <t>k</t>
  </si>
  <si>
    <t>จำนวนขั้นตอนการอัด (stage) ของเครื่องอัดอากาศ</t>
  </si>
  <si>
    <t>i</t>
  </si>
  <si>
    <t>Stage</t>
  </si>
  <si>
    <t>หลังการลดความดัน</t>
  </si>
  <si>
    <t>ก่อนก่อนลดความดัน</t>
  </si>
  <si>
    <t>PW2</t>
  </si>
  <si>
    <t>การคำนวณผลประหยัด</t>
  </si>
  <si>
    <t xml:space="preserve">จำนวน ชม การ Onload เฉลี่ยต่อปี </t>
  </si>
  <si>
    <t>LYav</t>
  </si>
  <si>
    <t xml:space="preserve">กำลังไฟฟ้ารวมที่ใช้ ช่วง Onload ลดลง </t>
  </si>
  <si>
    <t>PWS=PW1-PW2</t>
  </si>
  <si>
    <t>ชมต่อปี</t>
  </si>
  <si>
    <t>ES = PWS x LYav</t>
  </si>
  <si>
    <t>อัตราส่วนความร้อนจำเพาะสำหรับอากาศ (ค่าคงที่)</t>
  </si>
  <si>
    <t xml:space="preserve">ค่า </t>
  </si>
  <si>
    <t>องศาเคนวิน</t>
  </si>
  <si>
    <t>ค่าตั้งความดันใหม่ เฉลี่ย</t>
  </si>
  <si>
    <t>ก่อนการลดอุณหภูมิ</t>
  </si>
  <si>
    <t>หลังการลดอุณหภูมิ</t>
  </si>
  <si>
    <t>ค่ากำลังไฟฟ้า PW2 = PW1 x{(P2Av/Pin)^[(k-1)/(ik)]-1}/{(P1Av/Pin)^[(k-1)/(ik)]-1}</t>
  </si>
  <si>
    <t>ค่ากำลังไฟฟ้า PW2 = PW1 x (T2/T1) x {(P2Av/Pin)^[(k-1)/(ik)]-1}/{(P1Av/Pin)^[(k-1)/(ik)]-1}</t>
  </si>
  <si>
    <t>ค่าตั้งความดัน เฉลี่ย</t>
  </si>
  <si>
    <t>อุณหภูมิบรรยากาศในห้องขณะทดสอบ</t>
  </si>
  <si>
    <t>TR</t>
  </si>
  <si>
    <t>ขนาดถังพักอากาศอัด  และท่อถึงถังอัดอากาศ</t>
  </si>
  <si>
    <t>Vp</t>
  </si>
  <si>
    <t>ความดันในถังเริ่มต้น</t>
  </si>
  <si>
    <t>อ่านค่าหลังจาก รอจนกระทั่งอุณหภูมิในถังลดลงจนเท่ากับอุณหภูมิห้อง</t>
  </si>
  <si>
    <t>PT1</t>
  </si>
  <si>
    <t>PT2</t>
  </si>
  <si>
    <t>ปริมาณอากาศอัดที่ผลิตได้(ทดสอบ)</t>
  </si>
  <si>
    <t>อุณหภูมิ และความดันถังก่อนหลังทดสอบ</t>
  </si>
  <si>
    <t>AP ที่อุณหภูมิ ความดันมาตรฐาน(FAD:Free Air Delivery)</t>
  </si>
  <si>
    <t>APs=APx293/(TR+273)</t>
  </si>
  <si>
    <t>AP= V x (PT2-PT1)/(Tx1.013)</t>
  </si>
  <si>
    <t>Bar</t>
  </si>
  <si>
    <t>AEs=APs/Pw</t>
  </si>
  <si>
    <t>AEs1</t>
  </si>
  <si>
    <t>AEs2</t>
  </si>
  <si>
    <t>ES = Eu x (1-AEs1/AEs2)</t>
  </si>
  <si>
    <t>กรอก TL และ TU ทุกเครื่อง (ไม่เป็น 0)</t>
  </si>
  <si>
    <t>แต่เครื่องไม่ได้เปิด ให้กรอก Pw = 0</t>
  </si>
  <si>
    <t>กำลังไฟฟ้าเครื่องอัดอากาศ ตาม Spec ของเครื่องที่เดินตัวเปล่า</t>
  </si>
  <si>
    <t>Ps</t>
  </si>
  <si>
    <t>จำนวนครั้งเริ่มเปิดใช้งานต่อปี</t>
  </si>
  <si>
    <t>ครั้งต่อปี</t>
  </si>
  <si>
    <t>AM=AU-AL</t>
  </si>
  <si>
    <t>ปริมาณอากาศอัด ใช้งานจริง</t>
  </si>
  <si>
    <t>ปริมาณอากาศอัดรั่ว ตามเป้าหมาย</t>
  </si>
  <si>
    <t>ALT=AM(100-Tr2)</t>
  </si>
  <si>
    <t>ปริมาณอากาศอัดรั่ว ที่ลดลงได้</t>
  </si>
  <si>
    <t>ALS=AL-ALT</t>
  </si>
  <si>
    <t>PS=ALS/AE1</t>
  </si>
  <si>
    <t>ชมต่อวัน</t>
  </si>
  <si>
    <t>จำนวนวันทำงานต่อปี</t>
  </si>
  <si>
    <t>จำนวน ชม ทำงานต่อวัน</t>
  </si>
  <si>
    <t>พลังงานสูญเสีย ลดลง</t>
  </si>
  <si>
    <t>EL=PS x H x DY</t>
  </si>
  <si>
    <t>EL=U x Pw x H x DY</t>
  </si>
  <si>
    <t>กำลังไฟฟ้าที่ใช้สำหรับอากาศอัดรั่ว(เทียบเท่า)</t>
  </si>
  <si>
    <t>เงินลงทุนในการปรับปรุง</t>
  </si>
  <si>
    <t>ความดันในถัง สุดท้าย (ที่อุณหภูมิอากาศเท่าเดิม)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</si>
</sst>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71" formatCode="_(* #,##0.000_);_(* \(#,##0.000\);_(* &quot;-&quot;??_);_(@_)"/>
    <numFmt numFmtId="173" formatCode="0.000%"/>
    <numFmt numFmtId="175" formatCode="_(* #,##0.00_);_(* \(#,##0.00\);_(* &quot;-&quot;_);_(@_)"/>
    <numFmt numFmtId="176" formatCode="_-* #,##0.000_-;\-* #,##0.000_-;_-* &quot;-&quot;??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 New"/>
      <family val="2"/>
    </font>
    <font>
      <sz val="7"/>
      <color theme="1"/>
      <name val="TH Sarabun New"/>
      <family val="2"/>
    </font>
    <font>
      <b/>
      <sz val="16"/>
      <color theme="1"/>
      <name val="TH Sarabun New"/>
      <family val="2"/>
    </font>
    <font>
      <sz val="11"/>
      <color theme="1"/>
      <name val="Symbol"/>
      <family val="1"/>
      <charset val="2"/>
    </font>
    <font>
      <sz val="12.65"/>
      <color theme="1"/>
      <name val="Calibri"/>
      <family val="2"/>
    </font>
    <font>
      <vertAlign val="superscript"/>
      <sz val="12.65"/>
      <color theme="1"/>
      <name val="Calibri"/>
      <family val="2"/>
    </font>
    <font>
      <vertAlign val="subscript"/>
      <sz val="11"/>
      <color theme="1"/>
      <name val="Calibri"/>
      <family val="2"/>
      <scheme val="minor"/>
    </font>
    <font>
      <vertAlign val="subscript"/>
      <sz val="12.65"/>
      <color theme="1"/>
      <name val="Calibri"/>
      <family val="2"/>
    </font>
    <font>
      <b/>
      <u/>
      <sz val="11"/>
      <color rgb="FFFF0000"/>
      <name val="Calibri"/>
      <family val="2"/>
      <scheme val="minor"/>
    </font>
    <font>
      <b/>
      <sz val="20"/>
      <color theme="1"/>
      <name val="Angsana New"/>
      <family val="1"/>
    </font>
    <font>
      <b/>
      <sz val="16"/>
      <color theme="1"/>
      <name val="Angsana New"/>
      <family val="1"/>
    </font>
    <font>
      <sz val="16"/>
      <color theme="1"/>
      <name val="Angsana New"/>
      <family val="1"/>
    </font>
    <font>
      <vertAlign val="superscript"/>
      <sz val="16"/>
      <color theme="1"/>
      <name val="Angsana New"/>
      <family val="1"/>
    </font>
    <font>
      <u/>
      <sz val="16"/>
      <color theme="1"/>
      <name val="Angsana New"/>
      <family val="1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4"/>
      <name val="Browallia New"/>
      <family val="2"/>
    </font>
  </fonts>
  <fills count="1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2" fillId="0" borderId="0" applyNumberFormat="0" applyFill="0" applyBorder="0" applyAlignment="0" applyProtection="0"/>
  </cellStyleXfs>
  <cellXfs count="27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165" fontId="0" fillId="0" borderId="0" xfId="1" applyFont="1"/>
    <xf numFmtId="0" fontId="0" fillId="8" borderId="1" xfId="0" applyFill="1" applyBorder="1" applyAlignment="1">
      <alignment horizontal="center"/>
    </xf>
    <xf numFmtId="0" fontId="0" fillId="0" borderId="1" xfId="0" applyBorder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12" borderId="2" xfId="0" applyFill="1" applyBorder="1" applyAlignment="1">
      <alignment horizontal="left"/>
    </xf>
    <xf numFmtId="0" fontId="0" fillId="12" borderId="3" xfId="0" applyFill="1" applyBorder="1"/>
    <xf numFmtId="0" fontId="3" fillId="0" borderId="0" xfId="0" applyFont="1"/>
    <xf numFmtId="165" fontId="5" fillId="0" borderId="0" xfId="1" applyFont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shrinkToFit="1"/>
    </xf>
    <xf numFmtId="165" fontId="5" fillId="0" borderId="1" xfId="1" applyFont="1" applyFill="1" applyBorder="1" applyAlignment="1">
      <alignment horizontal="center" shrinkToFi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shrinkToFit="1"/>
    </xf>
    <xf numFmtId="165" fontId="5" fillId="0" borderId="1" xfId="1" applyFont="1" applyFill="1" applyBorder="1" applyAlignment="1">
      <alignment vertical="center"/>
    </xf>
    <xf numFmtId="165" fontId="5" fillId="0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165" fontId="5" fillId="0" borderId="1" xfId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shrinkToFit="1"/>
    </xf>
    <xf numFmtId="0" fontId="5" fillId="0" borderId="1" xfId="0" applyFont="1" applyBorder="1"/>
    <xf numFmtId="165" fontId="5" fillId="0" borderId="1" xfId="1" applyFont="1" applyFill="1" applyBorder="1"/>
    <xf numFmtId="165" fontId="5" fillId="0" borderId="1" xfId="1" applyFont="1" applyFill="1" applyBorder="1" applyAlignment="1">
      <alignment horizontal="center"/>
    </xf>
    <xf numFmtId="165" fontId="5" fillId="0" borderId="1" xfId="1" applyFont="1" applyBorder="1"/>
    <xf numFmtId="0" fontId="7" fillId="12" borderId="4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/>
    </xf>
    <xf numFmtId="165" fontId="7" fillId="8" borderId="1" xfId="1" applyFont="1" applyFill="1" applyBorder="1" applyAlignment="1">
      <alignment horizontal="center"/>
    </xf>
    <xf numFmtId="165" fontId="5" fillId="0" borderId="1" xfId="1" applyFont="1" applyFill="1" applyBorder="1" applyAlignment="1">
      <alignment horizontal="left" shrinkToFit="1"/>
    </xf>
    <xf numFmtId="165" fontId="5" fillId="0" borderId="1" xfId="1" applyFont="1" applyFill="1" applyBorder="1" applyAlignment="1">
      <alignment horizontal="left" vertical="center"/>
    </xf>
    <xf numFmtId="0" fontId="5" fillId="7" borderId="0" xfId="0" applyFont="1" applyFill="1" applyAlignment="1">
      <alignment horizontal="center"/>
    </xf>
    <xf numFmtId="0" fontId="5" fillId="7" borderId="0" xfId="0" applyFont="1" applyFill="1"/>
    <xf numFmtId="165" fontId="5" fillId="7" borderId="0" xfId="1" applyFont="1" applyFill="1"/>
    <xf numFmtId="0" fontId="15" fillId="0" borderId="0" xfId="0" applyFont="1"/>
    <xf numFmtId="0" fontId="16" fillId="0" borderId="0" xfId="0" applyFont="1"/>
    <xf numFmtId="0" fontId="15" fillId="14" borderId="1" xfId="0" applyFont="1" applyFill="1" applyBorder="1" applyAlignment="1">
      <alignment horizontal="center" vertical="center"/>
    </xf>
    <xf numFmtId="0" fontId="16" fillId="7" borderId="4" xfId="0" applyFont="1" applyFill="1" applyBorder="1" applyAlignment="1">
      <alignment horizontal="center" wrapText="1"/>
    </xf>
    <xf numFmtId="0" fontId="16" fillId="7" borderId="4" xfId="0" applyFont="1" applyFill="1" applyBorder="1" applyAlignment="1">
      <alignment horizontal="center"/>
    </xf>
    <xf numFmtId="0" fontId="16" fillId="7" borderId="14" xfId="0" applyFont="1" applyFill="1" applyBorder="1" applyAlignment="1">
      <alignment horizontal="center" wrapText="1"/>
    </xf>
    <xf numFmtId="0" fontId="16" fillId="7" borderId="9" xfId="0" quotePrefix="1" applyFont="1" applyFill="1" applyBorder="1" applyAlignment="1">
      <alignment horizontal="center" wrapText="1"/>
    </xf>
    <xf numFmtId="0" fontId="15" fillId="14" borderId="1" xfId="0" applyFont="1" applyFill="1" applyBorder="1" applyAlignment="1">
      <alignment horizontal="center" vertical="center" wrapText="1"/>
    </xf>
    <xf numFmtId="0" fontId="16" fillId="7" borderId="14" xfId="0" quotePrefix="1" applyFont="1" applyFill="1" applyBorder="1" applyAlignment="1">
      <alignment horizontal="center" wrapText="1"/>
    </xf>
    <xf numFmtId="0" fontId="16" fillId="7" borderId="4" xfId="0" applyFont="1" applyFill="1" applyBorder="1" applyAlignment="1">
      <alignment horizontal="left"/>
    </xf>
    <xf numFmtId="0" fontId="16" fillId="7" borderId="14" xfId="0" applyFont="1" applyFill="1" applyBorder="1" applyAlignment="1">
      <alignment horizontal="left"/>
    </xf>
    <xf numFmtId="0" fontId="16" fillId="7" borderId="14" xfId="0" applyFont="1" applyFill="1" applyBorder="1" applyAlignment="1">
      <alignment horizontal="center"/>
    </xf>
    <xf numFmtId="0" fontId="16" fillId="7" borderId="9" xfId="0" applyFont="1" applyFill="1" applyBorder="1" applyAlignment="1">
      <alignment horizontal="center"/>
    </xf>
    <xf numFmtId="0" fontId="16" fillId="7" borderId="0" xfId="0" applyFont="1" applyFill="1"/>
    <xf numFmtId="0" fontId="16" fillId="7" borderId="4" xfId="0" applyFont="1" applyFill="1" applyBorder="1"/>
    <xf numFmtId="0" fontId="16" fillId="7" borderId="14" xfId="0" applyFont="1" applyFill="1" applyBorder="1"/>
    <xf numFmtId="0" fontId="16" fillId="7" borderId="9" xfId="0" applyFont="1" applyFill="1" applyBorder="1"/>
    <xf numFmtId="0" fontId="16" fillId="7" borderId="0" xfId="0" applyFont="1" applyFill="1" applyAlignment="1">
      <alignment horizontal="center"/>
    </xf>
    <xf numFmtId="0" fontId="16" fillId="7" borderId="0" xfId="0" quotePrefix="1" applyFont="1" applyFill="1" applyAlignment="1">
      <alignment horizontal="center"/>
    </xf>
    <xf numFmtId="0" fontId="16" fillId="7" borderId="9" xfId="0" applyFont="1" applyFill="1" applyBorder="1" applyAlignment="1">
      <alignment horizontal="center" wrapText="1"/>
    </xf>
    <xf numFmtId="0" fontId="16" fillId="7" borderId="14" xfId="0" quotePrefix="1" applyFont="1" applyFill="1" applyBorder="1" applyAlignment="1">
      <alignment horizontal="center"/>
    </xf>
    <xf numFmtId="0" fontId="16" fillId="7" borderId="4" xfId="0" quotePrefix="1" applyFont="1" applyFill="1" applyBorder="1" applyAlignment="1">
      <alignment horizontal="center"/>
    </xf>
    <xf numFmtId="0" fontId="18" fillId="0" borderId="7" xfId="0" applyFont="1" applyBorder="1" applyAlignment="1">
      <alignment horizontal="center"/>
    </xf>
    <xf numFmtId="0" fontId="16" fillId="7" borderId="15" xfId="0" applyFont="1" applyFill="1" applyBorder="1" applyAlignment="1">
      <alignment horizontal="center"/>
    </xf>
    <xf numFmtId="0" fontId="16" fillId="7" borderId="13" xfId="0" applyFont="1" applyFill="1" applyBorder="1" applyAlignment="1">
      <alignment horizontal="center"/>
    </xf>
    <xf numFmtId="0" fontId="16" fillId="7" borderId="4" xfId="0" applyFont="1" applyFill="1" applyBorder="1" applyAlignment="1">
      <alignment horizontal="center" vertical="top" wrapText="1"/>
    </xf>
    <xf numFmtId="0" fontId="16" fillId="7" borderId="14" xfId="0" applyFont="1" applyFill="1" applyBorder="1" applyAlignment="1">
      <alignment horizontal="center" vertical="top" wrapText="1"/>
    </xf>
    <xf numFmtId="0" fontId="16" fillId="7" borderId="9" xfId="0" applyFont="1" applyFill="1" applyBorder="1" applyAlignment="1">
      <alignment horizontal="center" vertical="top" wrapText="1"/>
    </xf>
    <xf numFmtId="0" fontId="16" fillId="0" borderId="17" xfId="0" applyFont="1" applyBorder="1" applyAlignment="1">
      <alignment horizontal="center" vertical="top" wrapText="1"/>
    </xf>
    <xf numFmtId="0" fontId="16" fillId="0" borderId="18" xfId="0" applyFont="1" applyBorder="1" applyAlignment="1">
      <alignment vertical="top" wrapText="1"/>
    </xf>
    <xf numFmtId="0" fontId="16" fillId="0" borderId="18" xfId="0" applyFont="1" applyBorder="1" applyAlignment="1">
      <alignment horizontal="center" vertical="top" wrapText="1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0" fillId="3" borderId="2" xfId="0" applyFill="1" applyBorder="1" applyAlignment="1">
      <alignment horizontal="left" vertical="center"/>
    </xf>
    <xf numFmtId="0" fontId="0" fillId="3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3" borderId="1" xfId="0" applyFill="1" applyBorder="1"/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0" fillId="5" borderId="1" xfId="0" applyFill="1" applyBorder="1"/>
    <xf numFmtId="0" fontId="0" fillId="5" borderId="1" xfId="0" applyFill="1" applyBorder="1" applyAlignment="1">
      <alignment horizontal="center" shrinkToFit="1"/>
    </xf>
    <xf numFmtId="0" fontId="0" fillId="7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5" borderId="1" xfId="0" applyFill="1" applyBorder="1" applyAlignment="1">
      <alignment horizontal="left" shrinkToFit="1"/>
    </xf>
    <xf numFmtId="0" fontId="0" fillId="6" borderId="1" xfId="0" applyFill="1" applyBorder="1"/>
    <xf numFmtId="0" fontId="0" fillId="7" borderId="1" xfId="0" applyFill="1" applyBorder="1"/>
    <xf numFmtId="164" fontId="0" fillId="0" borderId="0" xfId="1" applyNumberFormat="1" applyFont="1" applyProtection="1"/>
    <xf numFmtId="164" fontId="0" fillId="11" borderId="1" xfId="1" applyNumberFormat="1" applyFont="1" applyFill="1" applyBorder="1" applyAlignment="1" applyProtection="1">
      <alignment horizontal="center"/>
    </xf>
    <xf numFmtId="164" fontId="0" fillId="0" borderId="0" xfId="0" applyNumberFormat="1" applyAlignment="1">
      <alignment horizontal="center"/>
    </xf>
    <xf numFmtId="164" fontId="0" fillId="5" borderId="1" xfId="1" applyNumberFormat="1" applyFont="1" applyFill="1" applyBorder="1" applyProtection="1"/>
    <xf numFmtId="164" fontId="0" fillId="0" borderId="0" xfId="1" applyNumberFormat="1" applyFont="1" applyProtection="1">
      <protection locked="0"/>
    </xf>
    <xf numFmtId="164" fontId="0" fillId="6" borderId="1" xfId="0" applyNumberFormat="1" applyFill="1" applyBorder="1" applyAlignment="1" applyProtection="1">
      <alignment horizontal="center" vertical="top"/>
      <protection locked="0"/>
    </xf>
    <xf numFmtId="164" fontId="0" fillId="0" borderId="0" xfId="0" applyNumberFormat="1" applyProtection="1">
      <protection locked="0"/>
    </xf>
    <xf numFmtId="164" fontId="0" fillId="0" borderId="0" xfId="0" applyNumberFormat="1"/>
    <xf numFmtId="0" fontId="0" fillId="11" borderId="1" xfId="0" applyFill="1" applyBorder="1"/>
    <xf numFmtId="164" fontId="0" fillId="3" borderId="1" xfId="0" applyNumberFormat="1" applyFill="1" applyBorder="1" applyAlignment="1">
      <alignment horizontal="center"/>
    </xf>
    <xf numFmtId="0" fontId="0" fillId="13" borderId="1" xfId="0" applyFill="1" applyBorder="1" applyAlignment="1">
      <alignment horizontal="left" shrinkToFit="1"/>
    </xf>
    <xf numFmtId="0" fontId="0" fillId="13" borderId="1" xfId="0" applyFill="1" applyBorder="1" applyAlignment="1">
      <alignment horizontal="center" shrinkToFit="1"/>
    </xf>
    <xf numFmtId="0" fontId="0" fillId="13" borderId="1" xfId="0" applyFill="1" applyBorder="1" applyAlignment="1">
      <alignment horizontal="center"/>
    </xf>
    <xf numFmtId="164" fontId="0" fillId="4" borderId="3" xfId="0" applyNumberFormat="1" applyFill="1" applyBorder="1" applyProtection="1">
      <protection locked="0"/>
    </xf>
    <xf numFmtId="0" fontId="0" fillId="7" borderId="0" xfId="0" applyFill="1"/>
    <xf numFmtId="164" fontId="0" fillId="7" borderId="0" xfId="0" applyNumberFormat="1" applyFill="1"/>
    <xf numFmtId="0" fontId="0" fillId="7" borderId="0" xfId="0" applyFill="1" applyAlignment="1">
      <alignment horizontal="center"/>
    </xf>
    <xf numFmtId="0" fontId="0" fillId="10" borderId="1" xfId="0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164" fontId="0" fillId="7" borderId="0" xfId="0" applyNumberFormat="1" applyFill="1" applyAlignment="1">
      <alignment horizontal="center"/>
    </xf>
    <xf numFmtId="164" fontId="0" fillId="6" borderId="1" xfId="1" applyNumberFormat="1" applyFont="1" applyFill="1" applyBorder="1" applyAlignment="1" applyProtection="1">
      <alignment horizontal="center"/>
      <protection locked="0"/>
    </xf>
    <xf numFmtId="164" fontId="0" fillId="7" borderId="0" xfId="1" applyNumberFormat="1" applyFont="1" applyFill="1" applyProtection="1"/>
    <xf numFmtId="0" fontId="0" fillId="3" borderId="4" xfId="0" applyFill="1" applyBorder="1" applyAlignment="1">
      <alignment horizontal="center"/>
    </xf>
    <xf numFmtId="0" fontId="0" fillId="6" borderId="1" xfId="0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6" borderId="4" xfId="0" applyFill="1" applyBorder="1" applyAlignment="1">
      <alignment horizontal="left"/>
    </xf>
    <xf numFmtId="0" fontId="0" fillId="6" borderId="4" xfId="0" applyFill="1" applyBorder="1" applyAlignment="1">
      <alignment horizontal="center"/>
    </xf>
    <xf numFmtId="0" fontId="0" fillId="5" borderId="2" xfId="0" applyFill="1" applyBorder="1" applyAlignment="1">
      <alignment horizontal="left" shrinkToFit="1"/>
    </xf>
    <xf numFmtId="0" fontId="0" fillId="5" borderId="9" xfId="0" applyFill="1" applyBorder="1" applyAlignment="1">
      <alignment horizontal="center" shrinkToFit="1"/>
    </xf>
    <xf numFmtId="164" fontId="0" fillId="5" borderId="1" xfId="0" applyNumberFormat="1" applyFill="1" applyBorder="1" applyAlignment="1">
      <alignment horizontal="center" shrinkToFit="1"/>
    </xf>
    <xf numFmtId="0" fontId="0" fillId="5" borderId="6" xfId="0" applyFill="1" applyBorder="1" applyAlignment="1">
      <alignment horizontal="center" shrinkToFit="1"/>
    </xf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5" borderId="3" xfId="0" applyFill="1" applyBorder="1" applyAlignment="1">
      <alignment horizontal="center" shrinkToFit="1"/>
    </xf>
    <xf numFmtId="164" fontId="0" fillId="5" borderId="2" xfId="0" applyNumberFormat="1" applyFill="1" applyBorder="1" applyAlignment="1">
      <alignment horizontal="center" shrinkToFit="1"/>
    </xf>
    <xf numFmtId="164" fontId="0" fillId="7" borderId="0" xfId="1" applyNumberFormat="1" applyFont="1" applyFill="1" applyAlignment="1" applyProtection="1">
      <alignment horizontal="center"/>
    </xf>
    <xf numFmtId="164" fontId="0" fillId="5" borderId="6" xfId="0" applyNumberFormat="1" applyFill="1" applyBorder="1" applyAlignment="1">
      <alignment horizontal="center" shrinkToFit="1"/>
    </xf>
    <xf numFmtId="0" fontId="2" fillId="0" borderId="0" xfId="0" applyFont="1" applyProtection="1">
      <protection locked="0"/>
    </xf>
    <xf numFmtId="164" fontId="0" fillId="11" borderId="1" xfId="0" applyNumberForma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2" fillId="7" borderId="0" xfId="0" applyFont="1" applyFill="1"/>
    <xf numFmtId="0" fontId="0" fillId="3" borderId="1" xfId="0" applyFill="1" applyBorder="1" applyAlignment="1">
      <alignment shrinkToFit="1"/>
    </xf>
    <xf numFmtId="0" fontId="0" fillId="9" borderId="1" xfId="0" applyFill="1" applyBorder="1"/>
    <xf numFmtId="164" fontId="0" fillId="3" borderId="1" xfId="0" applyNumberFormat="1" applyFill="1" applyBorder="1"/>
    <xf numFmtId="0" fontId="0" fillId="0" borderId="4" xfId="0" applyBorder="1" applyAlignment="1">
      <alignment horizontal="center"/>
    </xf>
    <xf numFmtId="164" fontId="5" fillId="7" borderId="0" xfId="0" applyNumberFormat="1" applyFont="1" applyFill="1"/>
    <xf numFmtId="164" fontId="7" fillId="8" borderId="1" xfId="0" applyNumberFormat="1" applyFont="1" applyFill="1" applyBorder="1" applyAlignment="1">
      <alignment horizontal="center"/>
    </xf>
    <xf numFmtId="164" fontId="5" fillId="0" borderId="1" xfId="0" applyNumberFormat="1" applyFont="1" applyBorder="1" applyAlignment="1">
      <alignment horizontal="center" shrinkToFit="1"/>
    </xf>
    <xf numFmtId="164" fontId="5" fillId="0" borderId="1" xfId="0" applyNumberFormat="1" applyFont="1" applyBorder="1" applyAlignment="1">
      <alignment horizontal="center" vertical="center" shrinkToFit="1"/>
    </xf>
    <xf numFmtId="164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vertical="center"/>
    </xf>
    <xf numFmtId="164" fontId="5" fillId="0" borderId="1" xfId="0" applyNumberFormat="1" applyFont="1" applyBorder="1"/>
    <xf numFmtId="164" fontId="5" fillId="0" borderId="1" xfId="0" applyNumberFormat="1" applyFont="1" applyBorder="1" applyAlignment="1">
      <alignment horizontal="center"/>
    </xf>
    <xf numFmtId="165" fontId="0" fillId="6" borderId="1" xfId="1" applyFont="1" applyFill="1" applyBorder="1" applyAlignment="1" applyProtection="1">
      <alignment horizontal="center"/>
      <protection locked="0"/>
    </xf>
    <xf numFmtId="165" fontId="0" fillId="0" borderId="0" xfId="1" applyFont="1" applyProtection="1">
      <protection locked="0"/>
    </xf>
    <xf numFmtId="165" fontId="0" fillId="6" borderId="2" xfId="1" applyFont="1" applyFill="1" applyBorder="1" applyProtection="1">
      <protection locked="0"/>
    </xf>
    <xf numFmtId="165" fontId="0" fillId="0" borderId="0" xfId="1" applyFont="1" applyProtection="1"/>
    <xf numFmtId="165" fontId="0" fillId="11" borderId="1" xfId="1" applyFont="1" applyFill="1" applyBorder="1" applyAlignment="1" applyProtection="1">
      <alignment horizontal="center"/>
    </xf>
    <xf numFmtId="165" fontId="0" fillId="5" borderId="1" xfId="1" applyFont="1" applyFill="1" applyBorder="1" applyAlignment="1" applyProtection="1">
      <alignment horizontal="center" shrinkToFit="1"/>
    </xf>
    <xf numFmtId="165" fontId="0" fillId="5" borderId="1" xfId="1" applyFont="1" applyFill="1" applyBorder="1" applyProtection="1"/>
    <xf numFmtId="165" fontId="0" fillId="7" borderId="0" xfId="1" applyFont="1" applyFill="1" applyBorder="1" applyAlignment="1" applyProtection="1">
      <alignment horizontal="center"/>
    </xf>
    <xf numFmtId="165" fontId="0" fillId="7" borderId="0" xfId="1" applyFont="1" applyFill="1" applyProtection="1"/>
    <xf numFmtId="0" fontId="4" fillId="0" borderId="0" xfId="0" applyFont="1" applyAlignment="1" applyProtection="1">
      <alignment horizontal="left" indent="4"/>
      <protection locked="0"/>
    </xf>
    <xf numFmtId="0" fontId="0" fillId="7" borderId="2" xfId="0" applyFill="1" applyBorder="1"/>
    <xf numFmtId="0" fontId="2" fillId="5" borderId="1" xfId="0" applyFont="1" applyFill="1" applyBorder="1" applyAlignment="1">
      <alignment horizontal="left" shrinkToFit="1"/>
    </xf>
    <xf numFmtId="0" fontId="0" fillId="0" borderId="9" xfId="0" applyBorder="1" applyAlignment="1">
      <alignment horizontal="center"/>
    </xf>
    <xf numFmtId="0" fontId="0" fillId="2" borderId="0" xfId="0" applyFill="1" applyAlignment="1">
      <alignment horizontal="left"/>
    </xf>
    <xf numFmtId="0" fontId="21" fillId="2" borderId="0" xfId="0" applyFont="1" applyFill="1" applyAlignment="1">
      <alignment horizontal="center"/>
    </xf>
    <xf numFmtId="0" fontId="0" fillId="2" borderId="0" xfId="0" applyFill="1"/>
    <xf numFmtId="0" fontId="0" fillId="15" borderId="0" xfId="0" applyFill="1" applyAlignment="1">
      <alignment horizontal="left"/>
    </xf>
    <xf numFmtId="0" fontId="21" fillId="15" borderId="0" xfId="0" applyFont="1" applyFill="1" applyAlignment="1">
      <alignment horizontal="center"/>
    </xf>
    <xf numFmtId="0" fontId="0" fillId="15" borderId="0" xfId="0" applyFill="1"/>
    <xf numFmtId="0" fontId="0" fillId="16" borderId="0" xfId="0" applyFill="1"/>
    <xf numFmtId="0" fontId="0" fillId="16" borderId="0" xfId="0" applyFill="1" applyAlignment="1">
      <alignment horizontal="left"/>
    </xf>
    <xf numFmtId="0" fontId="0" fillId="16" borderId="0" xfId="0" applyFill="1" applyAlignment="1">
      <alignment horizontal="center"/>
    </xf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0" fillId="3" borderId="0" xfId="0" applyFill="1"/>
    <xf numFmtId="0" fontId="22" fillId="0" borderId="0" xfId="3"/>
    <xf numFmtId="0" fontId="22" fillId="0" borderId="0" xfId="3" applyAlignment="1" applyProtection="1">
      <alignment horizontal="left"/>
    </xf>
    <xf numFmtId="0" fontId="19" fillId="2" borderId="5" xfId="0" applyFont="1" applyFill="1" applyBorder="1" applyAlignment="1">
      <alignment horizontal="center"/>
    </xf>
    <xf numFmtId="0" fontId="19" fillId="2" borderId="0" xfId="0" applyFont="1" applyFill="1" applyAlignment="1">
      <alignment horizontal="center"/>
    </xf>
    <xf numFmtId="0" fontId="19" fillId="2" borderId="2" xfId="0" applyFont="1" applyFill="1" applyBorder="1" applyAlignment="1">
      <alignment horizontal="center"/>
    </xf>
    <xf numFmtId="0" fontId="19" fillId="2" borderId="6" xfId="0" applyFont="1" applyFill="1" applyBorder="1" applyAlignment="1">
      <alignment horizontal="center"/>
    </xf>
    <xf numFmtId="0" fontId="19" fillId="2" borderId="3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11" borderId="2" xfId="0" applyFill="1" applyBorder="1" applyAlignment="1">
      <alignment horizontal="center"/>
    </xf>
    <xf numFmtId="0" fontId="0" fillId="11" borderId="6" xfId="0" applyFill="1" applyBorder="1" applyAlignment="1">
      <alignment horizontal="center"/>
    </xf>
    <xf numFmtId="0" fontId="0" fillId="11" borderId="3" xfId="0" applyFill="1" applyBorder="1" applyAlignment="1">
      <alignment horizontal="center"/>
    </xf>
    <xf numFmtId="0" fontId="0" fillId="0" borderId="2" xfId="0" applyBorder="1" applyAlignment="1">
      <alignment horizontal="center" shrinkToFit="1"/>
    </xf>
    <xf numFmtId="0" fontId="0" fillId="0" borderId="6" xfId="0" applyBorder="1" applyAlignment="1">
      <alignment horizontal="center" shrinkToFit="1"/>
    </xf>
    <xf numFmtId="0" fontId="0" fillId="0" borderId="3" xfId="0" applyBorder="1" applyAlignment="1">
      <alignment horizontal="center" shrinkToFit="1"/>
    </xf>
    <xf numFmtId="0" fontId="0" fillId="0" borderId="1" xfId="0" applyBorder="1" applyAlignment="1">
      <alignment horizontal="center"/>
    </xf>
    <xf numFmtId="0" fontId="0" fillId="7" borderId="0" xfId="0" applyFill="1" applyAlignment="1">
      <alignment horizontal="center"/>
    </xf>
    <xf numFmtId="0" fontId="0" fillId="5" borderId="2" xfId="0" applyFill="1" applyBorder="1" applyAlignment="1">
      <alignment horizontal="center" shrinkToFit="1"/>
    </xf>
    <xf numFmtId="0" fontId="0" fillId="5" borderId="6" xfId="0" applyFill="1" applyBorder="1" applyAlignment="1">
      <alignment horizontal="center" shrinkToFit="1"/>
    </xf>
    <xf numFmtId="0" fontId="0" fillId="5" borderId="3" xfId="0" applyFill="1" applyBorder="1" applyAlignment="1">
      <alignment horizontal="center" shrinkToFi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16" fillId="7" borderId="4" xfId="0" applyFont="1" applyFill="1" applyBorder="1" applyAlignment="1">
      <alignment horizontal="center" vertical="top" wrapText="1"/>
    </xf>
    <xf numFmtId="0" fontId="16" fillId="7" borderId="14" xfId="0" applyFont="1" applyFill="1" applyBorder="1" applyAlignment="1">
      <alignment horizontal="center" vertical="top" wrapText="1"/>
    </xf>
    <xf numFmtId="0" fontId="16" fillId="7" borderId="9" xfId="0" applyFont="1" applyFill="1" applyBorder="1" applyAlignment="1">
      <alignment horizontal="center" vertical="top" wrapText="1"/>
    </xf>
    <xf numFmtId="0" fontId="14" fillId="10" borderId="0" xfId="0" applyFont="1" applyFill="1" applyAlignment="1">
      <alignment horizontal="center"/>
    </xf>
    <xf numFmtId="0" fontId="16" fillId="0" borderId="4" xfId="0" applyFont="1" applyBorder="1" applyAlignment="1">
      <alignment horizontal="left" vertical="top" wrapText="1"/>
    </xf>
    <xf numFmtId="0" fontId="16" fillId="0" borderId="14" xfId="0" applyFont="1" applyBorder="1" applyAlignment="1">
      <alignment horizontal="left" vertical="top" wrapText="1"/>
    </xf>
    <xf numFmtId="0" fontId="16" fillId="0" borderId="9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top" wrapText="1"/>
    </xf>
    <xf numFmtId="0" fontId="16" fillId="0" borderId="9" xfId="0" applyFont="1" applyBorder="1" applyAlignment="1">
      <alignment horizontal="center" vertical="top" wrapText="1"/>
    </xf>
    <xf numFmtId="0" fontId="15" fillId="14" borderId="16" xfId="0" applyFont="1" applyFill="1" applyBorder="1" applyAlignment="1">
      <alignment horizontal="center" vertical="center" wrapText="1"/>
    </xf>
    <xf numFmtId="0" fontId="15" fillId="14" borderId="17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shrinkToFit="1"/>
    </xf>
    <xf numFmtId="165" fontId="0" fillId="0" borderId="1" xfId="1" applyFont="1" applyFill="1" applyBorder="1" applyProtection="1"/>
    <xf numFmtId="0" fontId="23" fillId="17" borderId="1" xfId="0" applyFont="1" applyFill="1" applyBorder="1"/>
    <xf numFmtId="0" fontId="0" fillId="6" borderId="1" xfId="0" applyFill="1" applyBorder="1" applyAlignment="1">
      <alignment horizontal="center" shrinkToFit="1"/>
    </xf>
    <xf numFmtId="0" fontId="0" fillId="0" borderId="0" xfId="0" applyBorder="1"/>
    <xf numFmtId="0" fontId="0" fillId="0" borderId="0" xfId="0" applyFill="1" applyBorder="1" applyAlignment="1">
      <alignment horizontal="center" shrinkToFit="1"/>
    </xf>
    <xf numFmtId="165" fontId="0" fillId="0" borderId="0" xfId="1" applyFont="1" applyFill="1" applyBorder="1" applyProtection="1"/>
    <xf numFmtId="0" fontId="0" fillId="0" borderId="0" xfId="0" applyFill="1" applyBorder="1"/>
    <xf numFmtId="171" fontId="0" fillId="5" borderId="1" xfId="1" applyNumberFormat="1" applyFont="1" applyFill="1" applyBorder="1" applyProtection="1"/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43" fontId="0" fillId="5" borderId="1" xfId="1" applyNumberFormat="1" applyFont="1" applyFill="1" applyBorder="1" applyProtection="1"/>
    <xf numFmtId="0" fontId="0" fillId="0" borderId="1" xfId="0" applyFill="1" applyBorder="1"/>
    <xf numFmtId="171" fontId="0" fillId="0" borderId="0" xfId="1" applyNumberFormat="1" applyFont="1" applyFill="1" applyBorder="1" applyProtection="1"/>
    <xf numFmtId="165" fontId="0" fillId="6" borderId="1" xfId="1" applyFont="1" applyFill="1" applyBorder="1" applyProtection="1">
      <protection locked="0"/>
    </xf>
    <xf numFmtId="0" fontId="0" fillId="6" borderId="1" xfId="0" applyFill="1" applyBorder="1" applyAlignment="1" applyProtection="1">
      <alignment horizontal="right"/>
      <protection locked="0"/>
    </xf>
    <xf numFmtId="10" fontId="0" fillId="0" borderId="0" xfId="2" applyNumberFormat="1" applyFont="1" applyProtection="1">
      <protection locked="0"/>
    </xf>
    <xf numFmtId="173" fontId="0" fillId="0" borderId="0" xfId="2" applyNumberFormat="1" applyFont="1" applyProtection="1">
      <protection locked="0"/>
    </xf>
    <xf numFmtId="0" fontId="0" fillId="17" borderId="1" xfId="0" applyFill="1" applyBorder="1"/>
    <xf numFmtId="0" fontId="24" fillId="0" borderId="1" xfId="0" applyFont="1" applyBorder="1" applyAlignment="1" applyProtection="1">
      <alignment horizontal="center" vertical="center"/>
      <protection locked="0"/>
    </xf>
    <xf numFmtId="164" fontId="0" fillId="0" borderId="1" xfId="0" applyNumberFormat="1" applyFill="1" applyBorder="1" applyAlignment="1">
      <alignment horizontal="center" vertical="top"/>
    </xf>
    <xf numFmtId="0" fontId="24" fillId="0" borderId="0" xfId="0" applyFont="1" applyBorder="1" applyAlignment="1" applyProtection="1">
      <alignment vertical="center"/>
      <protection locked="0"/>
    </xf>
    <xf numFmtId="0" fontId="0" fillId="18" borderId="1" xfId="0" applyFill="1" applyBorder="1"/>
    <xf numFmtId="175" fontId="0" fillId="5" borderId="1" xfId="0" applyNumberFormat="1" applyFill="1" applyBorder="1" applyAlignment="1">
      <alignment horizontal="center"/>
    </xf>
    <xf numFmtId="175" fontId="0" fillId="2" borderId="1" xfId="0" applyNumberFormat="1" applyFill="1" applyBorder="1"/>
    <xf numFmtId="176" fontId="0" fillId="0" borderId="0" xfId="0" applyNumberFormat="1" applyProtection="1">
      <protection locked="0"/>
    </xf>
    <xf numFmtId="0" fontId="0" fillId="18" borderId="1" xfId="0" applyFill="1" applyBorder="1" applyAlignment="1">
      <alignment horizontal="center"/>
    </xf>
    <xf numFmtId="175" fontId="0" fillId="5" borderId="1" xfId="1" applyNumberFormat="1" applyFont="1" applyFill="1" applyBorder="1" applyAlignment="1" applyProtection="1">
      <alignment horizontal="center" shrinkToFit="1"/>
    </xf>
    <xf numFmtId="175" fontId="0" fillId="6" borderId="2" xfId="1" applyNumberFormat="1" applyFont="1" applyFill="1" applyBorder="1" applyProtection="1">
      <protection locked="0"/>
    </xf>
    <xf numFmtId="175" fontId="0" fillId="6" borderId="4" xfId="1" applyNumberFormat="1" applyFont="1" applyFill="1" applyBorder="1" applyAlignment="1" applyProtection="1">
      <alignment horizontal="center"/>
      <protection locked="0"/>
    </xf>
    <xf numFmtId="175" fontId="0" fillId="5" borderId="9" xfId="1" applyNumberFormat="1" applyFont="1" applyFill="1" applyBorder="1" applyAlignment="1" applyProtection="1">
      <alignment horizontal="center" shrinkToFit="1"/>
    </xf>
    <xf numFmtId="175" fontId="0" fillId="6" borderId="1" xfId="1" applyNumberFormat="1" applyFont="1" applyFill="1" applyBorder="1" applyAlignment="1" applyProtection="1">
      <alignment horizontal="center"/>
      <protection locked="0"/>
    </xf>
    <xf numFmtId="175" fontId="0" fillId="5" borderId="2" xfId="1" applyNumberFormat="1" applyFont="1" applyFill="1" applyBorder="1" applyAlignment="1" applyProtection="1">
      <alignment horizontal="center" shrinkToFit="1"/>
    </xf>
    <xf numFmtId="175" fontId="0" fillId="6" borderId="2" xfId="1" applyNumberFormat="1" applyFont="1" applyFill="1" applyBorder="1" applyAlignment="1" applyProtection="1">
      <alignment horizontal="center"/>
      <protection locked="0"/>
    </xf>
    <xf numFmtId="175" fontId="0" fillId="4" borderId="2" xfId="1" applyNumberFormat="1" applyFont="1" applyFill="1" applyBorder="1" applyProtection="1">
      <protection locked="0"/>
    </xf>
    <xf numFmtId="175" fontId="0" fillId="4" borderId="1" xfId="1" applyNumberFormat="1" applyFont="1" applyFill="1" applyBorder="1" applyProtection="1">
      <protection locked="0"/>
    </xf>
    <xf numFmtId="175" fontId="0" fillId="6" borderId="1" xfId="0" applyNumberFormat="1" applyFill="1" applyBorder="1" applyAlignment="1" applyProtection="1">
      <alignment horizontal="right" vertical="top"/>
      <protection locked="0"/>
    </xf>
    <xf numFmtId="175" fontId="0" fillId="0" borderId="0" xfId="0" applyNumberFormat="1" applyAlignment="1">
      <alignment horizontal="center"/>
    </xf>
    <xf numFmtId="175" fontId="0" fillId="0" borderId="0" xfId="1" applyNumberFormat="1" applyFont="1" applyProtection="1"/>
    <xf numFmtId="175" fontId="0" fillId="6" borderId="1" xfId="1" applyNumberFormat="1" applyFont="1" applyFill="1" applyBorder="1" applyProtection="1">
      <protection locked="0"/>
    </xf>
    <xf numFmtId="175" fontId="0" fillId="0" borderId="0" xfId="1" applyNumberFormat="1" applyFont="1" applyAlignment="1" applyProtection="1">
      <alignment horizontal="center"/>
    </xf>
    <xf numFmtId="175" fontId="0" fillId="5" borderId="1" xfId="1" applyNumberFormat="1" applyFont="1" applyFill="1" applyBorder="1" applyProtection="1"/>
    <xf numFmtId="175" fontId="0" fillId="4" borderId="3" xfId="0" applyNumberFormat="1" applyFill="1" applyBorder="1" applyAlignment="1" applyProtection="1">
      <alignment horizontal="center"/>
      <protection locked="0"/>
    </xf>
    <xf numFmtId="175" fontId="0" fillId="3" borderId="1" xfId="0" applyNumberFormat="1" applyFill="1" applyBorder="1" applyAlignment="1">
      <alignment horizontal="center"/>
    </xf>
    <xf numFmtId="175" fontId="0" fillId="6" borderId="1" xfId="0" applyNumberFormat="1" applyFill="1" applyBorder="1" applyAlignment="1" applyProtection="1">
      <alignment horizontal="center" vertical="top"/>
      <protection locked="0"/>
    </xf>
    <xf numFmtId="175" fontId="0" fillId="7" borderId="1" xfId="0" applyNumberFormat="1" applyFill="1" applyBorder="1" applyAlignment="1">
      <alignment horizontal="center" vertical="top"/>
    </xf>
    <xf numFmtId="175" fontId="0" fillId="13" borderId="1" xfId="0" applyNumberFormat="1" applyFill="1" applyBorder="1" applyAlignment="1">
      <alignment horizontal="center"/>
    </xf>
    <xf numFmtId="175" fontId="0" fillId="6" borderId="1" xfId="1" applyNumberFormat="1" applyFont="1" applyFill="1" applyBorder="1" applyAlignment="1" applyProtection="1">
      <protection locked="0"/>
    </xf>
    <xf numFmtId="175" fontId="0" fillId="11" borderId="1" xfId="1" applyNumberFormat="1" applyFont="1" applyFill="1" applyBorder="1" applyAlignment="1" applyProtection="1"/>
    <xf numFmtId="175" fontId="0" fillId="6" borderId="1" xfId="0" applyNumberFormat="1" applyFill="1" applyBorder="1" applyAlignment="1" applyProtection="1">
      <alignment vertical="top"/>
      <protection locked="0"/>
    </xf>
    <xf numFmtId="175" fontId="0" fillId="7" borderId="0" xfId="0" applyNumberFormat="1" applyFill="1"/>
    <xf numFmtId="175" fontId="0" fillId="7" borderId="0" xfId="0" applyNumberFormat="1" applyFill="1" applyAlignment="1">
      <alignment horizontal="center"/>
    </xf>
    <xf numFmtId="175" fontId="0" fillId="3" borderId="1" xfId="0" applyNumberFormat="1" applyFill="1" applyBorder="1"/>
    <xf numFmtId="10" fontId="0" fillId="3" borderId="1" xfId="2" applyNumberFormat="1" applyFont="1" applyFill="1" applyBorder="1" applyProtection="1"/>
    <xf numFmtId="10" fontId="0" fillId="7" borderId="0" xfId="0" applyNumberFormat="1" applyFill="1"/>
    <xf numFmtId="175" fontId="0" fillId="0" borderId="4" xfId="1" applyNumberFormat="1" applyFont="1" applyFill="1" applyBorder="1" applyAlignment="1" applyProtection="1">
      <alignment horizontal="center"/>
    </xf>
    <xf numFmtId="175" fontId="0" fillId="7" borderId="0" xfId="1" applyNumberFormat="1" applyFont="1" applyFill="1" applyBorder="1" applyAlignment="1" applyProtection="1">
      <alignment horizontal="center"/>
    </xf>
    <xf numFmtId="175" fontId="0" fillId="7" borderId="0" xfId="1" applyNumberFormat="1" applyFont="1" applyFill="1" applyProtection="1"/>
    <xf numFmtId="175" fontId="0" fillId="7" borderId="0" xfId="1" applyNumberFormat="1" applyFont="1" applyFill="1" applyBorder="1" applyProtection="1"/>
    <xf numFmtId="0" fontId="0" fillId="0" borderId="0" xfId="0" applyAlignment="1" applyProtection="1">
      <alignment horizontal="left"/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6" borderId="1" xfId="0" applyFill="1" applyBorder="1" applyProtection="1">
      <protection locked="0"/>
    </xf>
    <xf numFmtId="164" fontId="0" fillId="0" borderId="0" xfId="0" applyNumberFormat="1" applyFill="1" applyBorder="1" applyAlignment="1">
      <alignment horizontal="center" shrinkToFit="1"/>
    </xf>
    <xf numFmtId="165" fontId="0" fillId="13" borderId="1" xfId="1" applyFont="1" applyFill="1" applyBorder="1" applyAlignment="1" applyProtection="1">
      <alignment horizontal="center"/>
    </xf>
    <xf numFmtId="164" fontId="0" fillId="0" borderId="1" xfId="0" applyNumberFormat="1" applyFill="1" applyBorder="1" applyAlignment="1" applyProtection="1">
      <alignment horizontal="center" vertical="top"/>
      <protection locked="0"/>
    </xf>
    <xf numFmtId="171" fontId="0" fillId="0" borderId="1" xfId="1" applyNumberFormat="1" applyFont="1" applyFill="1" applyBorder="1" applyAlignment="1" applyProtection="1">
      <alignment horizontal="center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03261-3483-42F6-B96B-A519D4592FB0}">
  <dimension ref="C1:J18"/>
  <sheetViews>
    <sheetView workbookViewId="0">
      <selection activeCell="J24" sqref="J24"/>
    </sheetView>
  </sheetViews>
  <sheetFormatPr defaultRowHeight="14.4" x14ac:dyDescent="0.3"/>
  <sheetData>
    <row r="1" spans="3:10" ht="21" x14ac:dyDescent="0.4">
      <c r="D1" s="156"/>
      <c r="E1" s="156"/>
      <c r="F1" s="156"/>
      <c r="G1" s="157" t="s">
        <v>319</v>
      </c>
      <c r="H1" s="156"/>
      <c r="I1" s="158"/>
      <c r="J1" s="158"/>
    </row>
    <row r="2" spans="3:10" ht="21" x14ac:dyDescent="0.4">
      <c r="D2" s="159"/>
      <c r="E2" s="159"/>
      <c r="F2" s="159"/>
      <c r="G2" s="160" t="s">
        <v>320</v>
      </c>
      <c r="H2" s="159"/>
      <c r="I2" s="161"/>
      <c r="J2" s="161"/>
    </row>
    <row r="3" spans="3:10" x14ac:dyDescent="0.3">
      <c r="D3" s="162"/>
      <c r="E3" s="163"/>
      <c r="F3" s="163"/>
      <c r="G3" s="164" t="s">
        <v>321</v>
      </c>
      <c r="H3" s="163"/>
      <c r="I3" s="162"/>
      <c r="J3" s="162"/>
    </row>
    <row r="4" spans="3:10" x14ac:dyDescent="0.3">
      <c r="D4" s="165"/>
      <c r="E4" s="165"/>
      <c r="F4" s="165"/>
      <c r="G4" s="166" t="s">
        <v>322</v>
      </c>
      <c r="H4" s="165"/>
      <c r="I4" s="167"/>
      <c r="J4" s="167"/>
    </row>
    <row r="8" spans="3:10" x14ac:dyDescent="0.3">
      <c r="C8" s="168" t="s">
        <v>323</v>
      </c>
    </row>
    <row r="9" spans="3:10" x14ac:dyDescent="0.3">
      <c r="C9" s="168" t="s">
        <v>324</v>
      </c>
    </row>
    <row r="10" spans="3:10" x14ac:dyDescent="0.3">
      <c r="C10" s="169" t="s">
        <v>204</v>
      </c>
      <c r="D10" s="169"/>
      <c r="E10" s="169"/>
      <c r="F10" s="169"/>
      <c r="G10" s="169"/>
      <c r="H10" s="169"/>
      <c r="I10" s="169"/>
    </row>
    <row r="11" spans="3:10" x14ac:dyDescent="0.3">
      <c r="C11" s="168" t="s">
        <v>325</v>
      </c>
    </row>
    <row r="12" spans="3:10" x14ac:dyDescent="0.3">
      <c r="C12" s="168" t="s">
        <v>326</v>
      </c>
    </row>
    <row r="13" spans="3:10" x14ac:dyDescent="0.3">
      <c r="C13" s="168" t="s">
        <v>327</v>
      </c>
    </row>
    <row r="14" spans="3:10" x14ac:dyDescent="0.3">
      <c r="C14" s="168" t="s">
        <v>332</v>
      </c>
    </row>
    <row r="15" spans="3:10" x14ac:dyDescent="0.3">
      <c r="C15" s="168" t="s">
        <v>328</v>
      </c>
    </row>
    <row r="16" spans="3:10" x14ac:dyDescent="0.3">
      <c r="C16" s="168" t="s">
        <v>329</v>
      </c>
    </row>
    <row r="17" spans="3:3" x14ac:dyDescent="0.3">
      <c r="C17" s="168" t="s">
        <v>330</v>
      </c>
    </row>
    <row r="18" spans="3:3" x14ac:dyDescent="0.3">
      <c r="C18" s="168" t="s">
        <v>331</v>
      </c>
    </row>
  </sheetData>
  <mergeCells count="1">
    <mergeCell ref="C10:I10"/>
  </mergeCells>
  <hyperlinks>
    <hyperlink ref="C10" location="Form1!A1" display="แบบฟอร์มที่ 1 การคำนวณ ประสิทธิภาพเครื่องผลิตน้ำเย็น" xr:uid="{CEDBB834-5C22-4CDA-84C0-819ECDA94823}"/>
    <hyperlink ref="C10:I10" location="'Form 3'!A1" display="แบบฟอร์มที่ 3 การคำนวณ ประสิทธิภาพเครื่องอัดอากาศ" xr:uid="{09AEC7F7-FF47-474C-AF69-925A8B2E81A2}"/>
    <hyperlink ref="C8" location="'Form 1'!A1" display="แบบฟอร์มที่ 1  การประมาณต้นทุนพลังงานระบบฯ" xr:uid="{CCB38A36-64EA-4575-9945-EC54B2A6C48C}"/>
    <hyperlink ref="C9" location="'Form 2'!A1" display="แบบฟอร์มที่ 2  การวัดขนาดถังพักลม" xr:uid="{2AF192B0-A3A6-4215-AE38-624DDBEA7886}"/>
    <hyperlink ref="C11" location="'Form 4'!A1" display="แบบฟอร์มที่ 4  การเปลี่ยนเครื่องอัดอากาศ" xr:uid="{DFBA2B9F-A574-441A-A6A7-246669A1EF60}"/>
    <hyperlink ref="C13" location="'Form 6'!A1" display="แบบฟอร์มที่ 6  การคำนวณการซ่อมอากาศอัดรั่ว" xr:uid="{118C55D2-C982-49FC-9F68-D0A085486D03}"/>
    <hyperlink ref="C12" location="'Form 5'!A1" display="แบบฟอร์มที่ 6  การคำนวณการซ่อมอากาศอัดรั่ว" xr:uid="{D47DA7E5-B6F4-4C0C-9C64-E825E88F7D1C}"/>
    <hyperlink ref="C14" location="'Form 7'!A1" display="แบบฟอร์มที่ 7  การคำนวณประสิทธิภาพการส่งอากาศอัด" xr:uid="{FFD400B8-8787-4178-A99E-5F55076DB5AA}"/>
    <hyperlink ref="C15" location="'Form 8'!A1" display="แบบฟอร์มที่ 8  การคำนวณการลดความดันอากาศอัด" xr:uid="{F3B9BAFF-609A-43EB-B6BB-F8947E8B1A3E}"/>
    <hyperlink ref="C16" location="'Form 9'!A1" display="แบบฟอร์มที่ 9  การคำนวณการลดอุณหภูมิเข้าเครื่องอัดอากาศ" xr:uid="{75A87771-D60D-4FAA-9242-5714AB1EB811}"/>
    <hyperlink ref="C17" location="'Form 10'!A1" display="แบบฟอร์มที่ 10  การคำนวณการลดการเดินเครื่องตัวเปล่า" xr:uid="{348B4496-893F-4378-9432-51574566CAE0}"/>
    <hyperlink ref="C18" location="'Form 11'!A1" display="แบบฟอร์มที่ 11  การคำนวณการลดความสูญเปล่าเมื่อปิดสายการผลิต" xr:uid="{9FF1DB42-52AA-482B-8267-57078BC28C0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29"/>
  <sheetViews>
    <sheetView topLeftCell="B1" zoomScaleNormal="100" workbookViewId="0">
      <selection activeCell="H16" sqref="H16"/>
    </sheetView>
  </sheetViews>
  <sheetFormatPr defaultColWidth="9.109375" defaultRowHeight="14.4" x14ac:dyDescent="0.3"/>
  <cols>
    <col min="1" max="1" width="7.77734375" style="70" customWidth="1"/>
    <col min="2" max="2" width="7.88671875" style="69" customWidth="1"/>
    <col min="3" max="3" width="38" style="70" customWidth="1"/>
    <col min="4" max="4" width="15.21875" style="70" customWidth="1"/>
    <col min="5" max="5" width="14.33203125" style="90" customWidth="1"/>
    <col min="6" max="6" width="13.33203125" style="70" customWidth="1"/>
    <col min="7" max="7" width="7.109375" style="70" customWidth="1"/>
    <col min="8" max="8" width="6.88671875" style="70" customWidth="1"/>
    <col min="9" max="9" width="6.6640625" style="70" customWidth="1"/>
    <col min="10" max="11" width="9.109375" style="70"/>
    <col min="12" max="12" width="13.33203125" style="70" customWidth="1"/>
    <col min="13" max="16384" width="9.109375" style="70"/>
  </cols>
  <sheetData>
    <row r="1" spans="3:6" ht="18" x14ac:dyDescent="0.35">
      <c r="C1" s="170" t="s">
        <v>206</v>
      </c>
      <c r="D1" s="171"/>
      <c r="E1" s="171"/>
      <c r="F1" s="171"/>
    </row>
    <row r="2" spans="3:6" x14ac:dyDescent="0.3">
      <c r="C2"/>
      <c r="D2"/>
      <c r="E2" s="86"/>
      <c r="F2"/>
    </row>
    <row r="3" spans="3:6" x14ac:dyDescent="0.3">
      <c r="C3" s="72" t="s">
        <v>82</v>
      </c>
      <c r="D3" s="73" t="s">
        <v>18</v>
      </c>
      <c r="E3" s="87" t="s">
        <v>12</v>
      </c>
      <c r="F3" s="74" t="s">
        <v>13</v>
      </c>
    </row>
    <row r="4" spans="3:6" x14ac:dyDescent="0.3">
      <c r="C4" s="75" t="s">
        <v>55</v>
      </c>
      <c r="D4"/>
      <c r="E4" s="88"/>
      <c r="F4"/>
    </row>
    <row r="5" spans="3:6" x14ac:dyDescent="0.3">
      <c r="C5" s="2" t="s">
        <v>140</v>
      </c>
      <c r="D5" s="76" t="s">
        <v>56</v>
      </c>
      <c r="E5" s="246">
        <v>0</v>
      </c>
      <c r="F5" s="76" t="s">
        <v>26</v>
      </c>
    </row>
    <row r="6" spans="3:6" x14ac:dyDescent="0.3">
      <c r="C6" s="85" t="s">
        <v>5</v>
      </c>
      <c r="D6" s="81" t="s">
        <v>57</v>
      </c>
      <c r="E6" s="247">
        <v>0</v>
      </c>
      <c r="F6" s="76" t="s">
        <v>0</v>
      </c>
    </row>
    <row r="7" spans="3:6" x14ac:dyDescent="0.3">
      <c r="C7" s="75" t="s">
        <v>58</v>
      </c>
      <c r="D7"/>
      <c r="E7" s="248"/>
      <c r="F7" s="1"/>
    </row>
    <row r="8" spans="3:6" x14ac:dyDescent="0.3">
      <c r="C8" s="2" t="s">
        <v>140</v>
      </c>
      <c r="D8" s="76" t="s">
        <v>61</v>
      </c>
      <c r="E8" s="246">
        <v>0</v>
      </c>
      <c r="F8" s="76" t="s">
        <v>26</v>
      </c>
    </row>
    <row r="9" spans="3:6" x14ac:dyDescent="0.3">
      <c r="C9" s="85" t="s">
        <v>5</v>
      </c>
      <c r="D9" s="81" t="s">
        <v>62</v>
      </c>
      <c r="E9" s="247">
        <v>0</v>
      </c>
      <c r="F9" s="76" t="s">
        <v>0</v>
      </c>
    </row>
    <row r="10" spans="3:6" x14ac:dyDescent="0.3">
      <c r="C10" s="75" t="s">
        <v>59</v>
      </c>
      <c r="D10"/>
      <c r="E10" s="248"/>
      <c r="F10" s="1"/>
    </row>
    <row r="11" spans="3:6" x14ac:dyDescent="0.3">
      <c r="C11" s="2" t="s">
        <v>140</v>
      </c>
      <c r="D11" s="76" t="s">
        <v>64</v>
      </c>
      <c r="E11" s="246">
        <v>0</v>
      </c>
      <c r="F11" s="76" t="s">
        <v>26</v>
      </c>
    </row>
    <row r="12" spans="3:6" x14ac:dyDescent="0.3">
      <c r="C12" s="85" t="s">
        <v>5</v>
      </c>
      <c r="D12" s="81" t="s">
        <v>65</v>
      </c>
      <c r="E12" s="247">
        <v>0</v>
      </c>
      <c r="F12" s="76" t="s">
        <v>0</v>
      </c>
    </row>
    <row r="13" spans="3:6" x14ac:dyDescent="0.3">
      <c r="C13" s="75" t="s">
        <v>60</v>
      </c>
      <c r="D13"/>
      <c r="E13" s="248"/>
      <c r="F13" s="1"/>
    </row>
    <row r="14" spans="3:6" x14ac:dyDescent="0.3">
      <c r="C14" s="2" t="s">
        <v>140</v>
      </c>
      <c r="D14" s="76" t="s">
        <v>67</v>
      </c>
      <c r="E14" s="246">
        <v>0</v>
      </c>
      <c r="F14" s="76" t="s">
        <v>26</v>
      </c>
    </row>
    <row r="15" spans="3:6" x14ac:dyDescent="0.3">
      <c r="C15" s="85" t="s">
        <v>5</v>
      </c>
      <c r="D15" s="81" t="s">
        <v>68</v>
      </c>
      <c r="E15" s="247">
        <v>0</v>
      </c>
      <c r="F15" s="76" t="s">
        <v>0</v>
      </c>
    </row>
    <row r="16" spans="3:6" x14ac:dyDescent="0.3">
      <c r="C16"/>
      <c r="D16" s="1"/>
      <c r="E16" s="248"/>
      <c r="F16" s="1"/>
    </row>
    <row r="17" spans="2:7" x14ac:dyDescent="0.3">
      <c r="C17" s="2" t="s">
        <v>23</v>
      </c>
      <c r="D17" s="76" t="s">
        <v>24</v>
      </c>
      <c r="E17" s="246">
        <v>0</v>
      </c>
      <c r="F17" s="76" t="s">
        <v>25</v>
      </c>
    </row>
    <row r="18" spans="2:7" x14ac:dyDescent="0.3">
      <c r="B18" s="69" t="s">
        <v>4</v>
      </c>
      <c r="C18" s="2" t="s">
        <v>198</v>
      </c>
      <c r="D18" s="76" t="s">
        <v>29</v>
      </c>
      <c r="E18" s="246">
        <v>0</v>
      </c>
      <c r="F18" s="76" t="s">
        <v>30</v>
      </c>
    </row>
    <row r="19" spans="2:7" x14ac:dyDescent="0.3">
      <c r="B19" s="69" t="s">
        <v>4</v>
      </c>
      <c r="C19"/>
      <c r="D19" s="1"/>
      <c r="E19" s="248"/>
      <c r="F19" s="1"/>
    </row>
    <row r="20" spans="2:7" x14ac:dyDescent="0.3">
      <c r="C20" s="83" t="s">
        <v>33</v>
      </c>
      <c r="D20"/>
      <c r="E20" s="249"/>
      <c r="F20" s="1"/>
    </row>
    <row r="21" spans="2:7" x14ac:dyDescent="0.3">
      <c r="C21" s="80" t="s">
        <v>83</v>
      </c>
      <c r="D21" s="80" t="s">
        <v>34</v>
      </c>
      <c r="E21" s="238">
        <f>IFERROR((E5*E6+E8*E9+E11*E12+E14*E15)*E17*E18/100,"")</f>
        <v>0</v>
      </c>
      <c r="F21" s="76" t="s">
        <v>50</v>
      </c>
    </row>
    <row r="22" spans="2:7" x14ac:dyDescent="0.3">
      <c r="B22" s="69" t="s">
        <v>4</v>
      </c>
      <c r="C22" s="84" t="s">
        <v>36</v>
      </c>
      <c r="D22" s="82" t="s">
        <v>1</v>
      </c>
      <c r="E22" s="250">
        <v>0</v>
      </c>
      <c r="F22" s="76" t="s">
        <v>35</v>
      </c>
    </row>
    <row r="23" spans="2:7" x14ac:dyDescent="0.3">
      <c r="C23" s="78" t="s">
        <v>22</v>
      </c>
      <c r="D23" s="1"/>
      <c r="E23" s="251"/>
      <c r="F23" s="1"/>
      <c r="G23"/>
    </row>
    <row r="24" spans="2:7" x14ac:dyDescent="0.3">
      <c r="B24" s="69" t="s">
        <v>4</v>
      </c>
      <c r="C24" s="79" t="s">
        <v>37</v>
      </c>
      <c r="D24"/>
      <c r="E24" s="249"/>
      <c r="F24" s="1"/>
      <c r="G24"/>
    </row>
    <row r="25" spans="2:7" x14ac:dyDescent="0.3">
      <c r="C25" s="80" t="s">
        <v>39</v>
      </c>
      <c r="D25" s="80" t="s">
        <v>38</v>
      </c>
      <c r="E25" s="252">
        <f>IFERROR(E21*E22,"")</f>
        <v>0</v>
      </c>
      <c r="F25" s="76" t="s">
        <v>49</v>
      </c>
      <c r="G25"/>
    </row>
    <row r="26" spans="2:7" x14ac:dyDescent="0.3">
      <c r="C26"/>
      <c r="D26"/>
      <c r="E26" s="86"/>
      <c r="F26"/>
      <c r="G26"/>
    </row>
    <row r="27" spans="2:7" x14ac:dyDescent="0.3">
      <c r="C27" s="77" t="s">
        <v>163</v>
      </c>
      <c r="D27" s="78"/>
      <c r="E27" s="86"/>
      <c r="F27"/>
      <c r="G27"/>
    </row>
    <row r="28" spans="2:7" x14ac:dyDescent="0.3">
      <c r="B28" s="71"/>
      <c r="C28" s="78" t="s">
        <v>96</v>
      </c>
      <c r="D28"/>
      <c r="E28" s="86"/>
      <c r="F28"/>
      <c r="G28"/>
    </row>
    <row r="29" spans="2:7" x14ac:dyDescent="0.3">
      <c r="C29"/>
      <c r="D29"/>
    </row>
  </sheetData>
  <sheetProtection algorithmName="SHA-512" hashValue="Xqq6H/bOPzdEnXkC7ttvvfJ1UmG8onL6ok++f3EpLvxStYIswLIj5bC/0UMTkCQ352fGswCd1X1LyeF9hQV2KQ==" saltValue="Rp3sG4Z4lg0El4dzRbGX0Q==" spinCount="100000" sheet="1" objects="1" scenarios="1"/>
  <mergeCells count="1">
    <mergeCell ref="C1:F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24"/>
  <sheetViews>
    <sheetView zoomScale="110" zoomScaleNormal="110" workbookViewId="0">
      <selection activeCell="E5" sqref="E5"/>
    </sheetView>
  </sheetViews>
  <sheetFormatPr defaultColWidth="9.109375" defaultRowHeight="14.4" x14ac:dyDescent="0.3"/>
  <cols>
    <col min="1" max="1" width="7.6640625" style="70" customWidth="1"/>
    <col min="2" max="2" width="7.77734375" style="69" customWidth="1"/>
    <col min="3" max="3" width="37.6640625" style="70" customWidth="1"/>
    <col min="4" max="4" width="15.21875" style="70" customWidth="1"/>
    <col min="5" max="5" width="20.21875" style="92" customWidth="1"/>
    <col min="6" max="6" width="22.6640625" style="70" customWidth="1"/>
    <col min="7" max="7" width="7.109375" style="70" customWidth="1"/>
    <col min="8" max="8" width="6.88671875" style="70" customWidth="1"/>
    <col min="9" max="9" width="6.6640625" style="70" customWidth="1"/>
    <col min="10" max="11" width="9.109375" style="70"/>
    <col min="12" max="12" width="13.33203125" style="70" customWidth="1"/>
    <col min="13" max="16384" width="9.109375" style="70"/>
  </cols>
  <sheetData>
    <row r="1" spans="3:6" ht="18" x14ac:dyDescent="0.35">
      <c r="C1" s="172" t="s">
        <v>205</v>
      </c>
      <c r="D1" s="173"/>
      <c r="E1" s="173"/>
      <c r="F1" s="174"/>
    </row>
    <row r="2" spans="3:6" x14ac:dyDescent="0.3">
      <c r="C2"/>
      <c r="D2"/>
      <c r="E2" s="93"/>
      <c r="F2"/>
    </row>
    <row r="3" spans="3:6" x14ac:dyDescent="0.3">
      <c r="C3" s="94" t="s">
        <v>165</v>
      </c>
      <c r="D3" s="73" t="s">
        <v>18</v>
      </c>
      <c r="E3" s="95" t="s">
        <v>12</v>
      </c>
      <c r="F3" s="73" t="s">
        <v>13</v>
      </c>
    </row>
    <row r="4" spans="3:6" x14ac:dyDescent="0.3">
      <c r="C4" s="2" t="s">
        <v>166</v>
      </c>
      <c r="D4" s="76" t="s">
        <v>169</v>
      </c>
      <c r="E4" s="253">
        <v>0</v>
      </c>
      <c r="F4" s="76" t="s">
        <v>170</v>
      </c>
    </row>
    <row r="5" spans="3:6" x14ac:dyDescent="0.3">
      <c r="C5" s="2" t="s">
        <v>167</v>
      </c>
      <c r="D5" s="76" t="s">
        <v>168</v>
      </c>
      <c r="E5" s="253">
        <v>0</v>
      </c>
      <c r="F5" s="76" t="s">
        <v>171</v>
      </c>
    </row>
    <row r="6" spans="3:6" x14ac:dyDescent="0.3">
      <c r="C6" s="75" t="s">
        <v>172</v>
      </c>
      <c r="D6" s="73" t="s">
        <v>18</v>
      </c>
      <c r="E6" s="254" t="s">
        <v>12</v>
      </c>
      <c r="F6" s="73" t="s">
        <v>13</v>
      </c>
    </row>
    <row r="7" spans="3:6" x14ac:dyDescent="0.3">
      <c r="C7" s="85" t="s">
        <v>173</v>
      </c>
      <c r="D7" s="81" t="s">
        <v>174</v>
      </c>
      <c r="E7" s="255">
        <v>0</v>
      </c>
      <c r="F7" s="76" t="s">
        <v>170</v>
      </c>
    </row>
    <row r="8" spans="3:6" x14ac:dyDescent="0.3">
      <c r="C8" s="75" t="s">
        <v>175</v>
      </c>
      <c r="D8" s="73" t="s">
        <v>18</v>
      </c>
      <c r="E8" s="254" t="s">
        <v>12</v>
      </c>
      <c r="F8" s="73" t="s">
        <v>13</v>
      </c>
    </row>
    <row r="9" spans="3:6" ht="15.6" x14ac:dyDescent="0.35">
      <c r="C9" s="85" t="s">
        <v>176</v>
      </c>
      <c r="D9" s="81" t="s">
        <v>178</v>
      </c>
      <c r="E9" s="255">
        <v>0</v>
      </c>
      <c r="F9" s="76" t="s">
        <v>170</v>
      </c>
    </row>
    <row r="10" spans="3:6" x14ac:dyDescent="0.3">
      <c r="C10" s="85" t="s">
        <v>177</v>
      </c>
      <c r="D10" s="81"/>
      <c r="E10" s="256"/>
      <c r="F10" s="81"/>
    </row>
    <row r="11" spans="3:6" ht="19.8" x14ac:dyDescent="0.45">
      <c r="C11" s="85" t="s">
        <v>185</v>
      </c>
      <c r="D11" s="81" t="s">
        <v>179</v>
      </c>
      <c r="E11" s="256">
        <v>0</v>
      </c>
      <c r="F11" s="76" t="s">
        <v>14</v>
      </c>
    </row>
    <row r="12" spans="3:6" x14ac:dyDescent="0.3">
      <c r="C12" s="75" t="s">
        <v>180</v>
      </c>
      <c r="D12" s="73" t="s">
        <v>18</v>
      </c>
      <c r="E12" s="254" t="s">
        <v>12</v>
      </c>
      <c r="F12" s="73" t="s">
        <v>13</v>
      </c>
    </row>
    <row r="13" spans="3:6" ht="15.6" x14ac:dyDescent="0.35">
      <c r="C13" s="85" t="s">
        <v>181</v>
      </c>
      <c r="D13" s="81" t="s">
        <v>183</v>
      </c>
      <c r="E13" s="255">
        <v>0</v>
      </c>
      <c r="F13" s="76" t="s">
        <v>170</v>
      </c>
    </row>
    <row r="14" spans="3:6" x14ac:dyDescent="0.3">
      <c r="C14" s="85" t="s">
        <v>182</v>
      </c>
      <c r="D14" s="81"/>
      <c r="E14" s="256"/>
      <c r="F14" s="76"/>
    </row>
    <row r="15" spans="3:6" ht="19.8" x14ac:dyDescent="0.45">
      <c r="C15" s="85" t="s">
        <v>186</v>
      </c>
      <c r="D15" s="81" t="s">
        <v>184</v>
      </c>
      <c r="E15" s="256">
        <f>IFERROR(3.1416*E13*E7*E7*2/12000,"")</f>
        <v>0</v>
      </c>
      <c r="F15" s="76" t="s">
        <v>14</v>
      </c>
    </row>
    <row r="16" spans="3:6" x14ac:dyDescent="0.3">
      <c r="C16" s="75" t="s">
        <v>190</v>
      </c>
      <c r="D16" s="73" t="s">
        <v>18</v>
      </c>
      <c r="E16" s="254" t="s">
        <v>12</v>
      </c>
      <c r="F16" s="73" t="s">
        <v>13</v>
      </c>
    </row>
    <row r="17" spans="3:7" ht="15.6" x14ac:dyDescent="0.35">
      <c r="C17" s="85" t="s">
        <v>191</v>
      </c>
      <c r="D17" s="81" t="s">
        <v>188</v>
      </c>
      <c r="E17" s="255">
        <v>0</v>
      </c>
      <c r="F17" s="76" t="s">
        <v>170</v>
      </c>
    </row>
    <row r="18" spans="3:7" x14ac:dyDescent="0.3">
      <c r="C18" s="85" t="s">
        <v>192</v>
      </c>
      <c r="D18" s="81"/>
      <c r="E18" s="256"/>
      <c r="F18" s="76"/>
      <c r="G18"/>
    </row>
    <row r="19" spans="3:7" ht="19.8" x14ac:dyDescent="0.45">
      <c r="C19" s="85" t="s">
        <v>189</v>
      </c>
      <c r="D19" s="81" t="s">
        <v>187</v>
      </c>
      <c r="E19" s="256">
        <f>IFERROR(3.1416*E17*E7*E7*2/12000,"")</f>
        <v>0</v>
      </c>
      <c r="F19" s="76" t="s">
        <v>14</v>
      </c>
      <c r="G19"/>
    </row>
    <row r="20" spans="3:7" x14ac:dyDescent="0.3">
      <c r="C20" s="94" t="s">
        <v>193</v>
      </c>
      <c r="D20" s="73" t="s">
        <v>18</v>
      </c>
      <c r="E20" s="254" t="s">
        <v>12</v>
      </c>
      <c r="F20" s="73" t="s">
        <v>13</v>
      </c>
      <c r="G20"/>
    </row>
    <row r="21" spans="3:7" ht="15.6" x14ac:dyDescent="0.35">
      <c r="C21" s="96" t="s">
        <v>194</v>
      </c>
      <c r="D21" s="97" t="s">
        <v>195</v>
      </c>
      <c r="E21" s="257">
        <f>IFERROR(E11+E15+E19,"")</f>
        <v>0</v>
      </c>
      <c r="F21" s="98" t="s">
        <v>14</v>
      </c>
      <c r="G21"/>
    </row>
    <row r="22" spans="3:7" ht="8.25" customHeight="1" x14ac:dyDescent="0.3">
      <c r="C22"/>
      <c r="D22"/>
      <c r="E22" s="93"/>
      <c r="F22"/>
      <c r="G22"/>
    </row>
    <row r="23" spans="3:7" ht="17.25" customHeight="1" x14ac:dyDescent="0.3">
      <c r="C23" t="s">
        <v>196</v>
      </c>
      <c r="D23"/>
      <c r="E23" s="93"/>
      <c r="F23"/>
      <c r="G23"/>
    </row>
    <row r="24" spans="3:7" x14ac:dyDescent="0.3">
      <c r="C24"/>
      <c r="D24"/>
      <c r="E24" s="93"/>
      <c r="F24"/>
      <c r="G24"/>
    </row>
  </sheetData>
  <sheetProtection algorithmName="SHA-512" hashValue="Fq7BRcVturwnomevwVRVf4d9Z+Glb2V4dHAwa3b60XOCoUG7D8TDG2CGtSlojfPgvJmeLmehCy5j4Tk9CyzTVA==" saltValue="AU2qWyWbzShifbEh4iatSw==" spinCount="100000" sheet="1" objects="1" scenarios="1"/>
  <mergeCells count="1">
    <mergeCell ref="C1:F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43"/>
  <sheetViews>
    <sheetView topLeftCell="A17" zoomScale="110" zoomScaleNormal="110" workbookViewId="0">
      <selection activeCell="H28" sqref="H28"/>
    </sheetView>
  </sheetViews>
  <sheetFormatPr defaultColWidth="9.109375" defaultRowHeight="14.4" x14ac:dyDescent="0.3"/>
  <cols>
    <col min="1" max="1" width="7.77734375" style="70" customWidth="1"/>
    <col min="2" max="2" width="7.77734375" style="69" customWidth="1"/>
    <col min="3" max="3" width="50.77734375" style="70" bestFit="1" customWidth="1"/>
    <col min="4" max="4" width="19.44140625" style="70" bestFit="1" customWidth="1"/>
    <col min="5" max="5" width="8.109375" style="92" customWidth="1"/>
    <col min="6" max="6" width="22.6640625" style="70" customWidth="1"/>
    <col min="7" max="7" width="7.109375" style="70" customWidth="1"/>
    <col min="8" max="8" width="6.88671875" style="70" customWidth="1"/>
    <col min="9" max="9" width="6.6640625" style="70" customWidth="1"/>
    <col min="10" max="11" width="9.109375" style="70"/>
    <col min="12" max="12" width="13.33203125" style="70" customWidth="1"/>
    <col min="13" max="16384" width="9.109375" style="70"/>
  </cols>
  <sheetData>
    <row r="1" spans="3:6" ht="18" x14ac:dyDescent="0.35">
      <c r="C1" s="172" t="s">
        <v>204</v>
      </c>
      <c r="D1" s="173"/>
      <c r="E1" s="173"/>
      <c r="F1" s="174"/>
    </row>
    <row r="2" spans="3:6" x14ac:dyDescent="0.3">
      <c r="C2" s="100"/>
      <c r="D2" s="100"/>
      <c r="E2" s="101"/>
      <c r="F2" s="100"/>
    </row>
    <row r="3" spans="3:6" x14ac:dyDescent="0.3">
      <c r="C3" s="75" t="s">
        <v>4</v>
      </c>
      <c r="D3" s="73" t="s">
        <v>18</v>
      </c>
      <c r="E3" s="95" t="s">
        <v>12</v>
      </c>
      <c r="F3" s="73" t="s">
        <v>13</v>
      </c>
    </row>
    <row r="4" spans="3:6" x14ac:dyDescent="0.3">
      <c r="C4" s="2" t="s">
        <v>362</v>
      </c>
      <c r="D4" s="76" t="s">
        <v>363</v>
      </c>
      <c r="E4" s="99">
        <v>0</v>
      </c>
      <c r="F4" s="76" t="s">
        <v>14</v>
      </c>
    </row>
    <row r="5" spans="3:6" x14ac:dyDescent="0.3">
      <c r="C5" s="2" t="s">
        <v>139</v>
      </c>
      <c r="D5" s="76" t="s">
        <v>7</v>
      </c>
      <c r="E5" s="99">
        <v>0</v>
      </c>
      <c r="F5" s="76" t="s">
        <v>15</v>
      </c>
    </row>
    <row r="6" spans="3:6" x14ac:dyDescent="0.3">
      <c r="C6" s="2" t="s">
        <v>136</v>
      </c>
      <c r="D6" s="76" t="s">
        <v>8</v>
      </c>
      <c r="E6" s="99">
        <v>0</v>
      </c>
      <c r="F6" s="76" t="s">
        <v>15</v>
      </c>
    </row>
    <row r="7" spans="3:6" x14ac:dyDescent="0.3">
      <c r="C7" s="100"/>
      <c r="D7" s="102"/>
      <c r="E7" s="108"/>
      <c r="F7" s="100"/>
    </row>
    <row r="8" spans="3:6" x14ac:dyDescent="0.3">
      <c r="C8" s="103" t="s">
        <v>2</v>
      </c>
      <c r="D8" s="100"/>
      <c r="E8" s="101"/>
      <c r="F8" s="100"/>
    </row>
    <row r="9" spans="3:6" x14ac:dyDescent="0.3">
      <c r="C9" s="75" t="s">
        <v>132</v>
      </c>
      <c r="D9" s="73" t="s">
        <v>18</v>
      </c>
      <c r="E9" s="95" t="s">
        <v>12</v>
      </c>
      <c r="F9" s="73" t="s">
        <v>13</v>
      </c>
    </row>
    <row r="10" spans="3:6" x14ac:dyDescent="0.3">
      <c r="C10" s="85" t="s">
        <v>131</v>
      </c>
      <c r="D10" s="81" t="s">
        <v>9</v>
      </c>
      <c r="E10" s="91">
        <v>0</v>
      </c>
      <c r="F10" s="76" t="s">
        <v>10</v>
      </c>
    </row>
    <row r="11" spans="3:6" x14ac:dyDescent="0.3">
      <c r="C11" s="85" t="s">
        <v>5</v>
      </c>
      <c r="D11" s="81" t="s">
        <v>11</v>
      </c>
      <c r="E11" s="91">
        <v>0</v>
      </c>
      <c r="F11" s="76" t="s">
        <v>0</v>
      </c>
    </row>
    <row r="12" spans="3:6" x14ac:dyDescent="0.3">
      <c r="C12" s="75" t="s">
        <v>133</v>
      </c>
      <c r="D12" s="73" t="s">
        <v>18</v>
      </c>
      <c r="E12" s="95" t="s">
        <v>12</v>
      </c>
      <c r="F12" s="73" t="s">
        <v>13</v>
      </c>
    </row>
    <row r="13" spans="3:6" x14ac:dyDescent="0.3">
      <c r="C13" s="85" t="s">
        <v>131</v>
      </c>
      <c r="D13" s="81" t="s">
        <v>9</v>
      </c>
      <c r="E13" s="91">
        <v>0</v>
      </c>
      <c r="F13" s="76" t="s">
        <v>10</v>
      </c>
    </row>
    <row r="14" spans="3:6" x14ac:dyDescent="0.3">
      <c r="C14" s="85" t="s">
        <v>5</v>
      </c>
      <c r="D14" s="81" t="s">
        <v>11</v>
      </c>
      <c r="E14" s="91">
        <v>0</v>
      </c>
      <c r="F14" s="76" t="s">
        <v>0</v>
      </c>
    </row>
    <row r="15" spans="3:6" x14ac:dyDescent="0.3">
      <c r="C15" s="75" t="s">
        <v>134</v>
      </c>
      <c r="D15" s="73" t="s">
        <v>18</v>
      </c>
      <c r="E15" s="95" t="s">
        <v>12</v>
      </c>
      <c r="F15" s="73" t="s">
        <v>13</v>
      </c>
    </row>
    <row r="16" spans="3:6" x14ac:dyDescent="0.3">
      <c r="C16" s="85" t="s">
        <v>131</v>
      </c>
      <c r="D16" s="81" t="s">
        <v>9</v>
      </c>
      <c r="E16" s="91">
        <v>0</v>
      </c>
      <c r="F16" s="76" t="s">
        <v>10</v>
      </c>
    </row>
    <row r="17" spans="3:7" x14ac:dyDescent="0.3">
      <c r="C17" s="85" t="s">
        <v>5</v>
      </c>
      <c r="D17" s="81" t="s">
        <v>11</v>
      </c>
      <c r="E17" s="91">
        <v>0</v>
      </c>
      <c r="F17" s="76" t="s">
        <v>0</v>
      </c>
    </row>
    <row r="18" spans="3:7" x14ac:dyDescent="0.3">
      <c r="C18" s="75"/>
      <c r="D18" s="73" t="s">
        <v>18</v>
      </c>
      <c r="E18" s="95" t="s">
        <v>12</v>
      </c>
      <c r="F18" s="73" t="s">
        <v>13</v>
      </c>
    </row>
    <row r="19" spans="3:7" x14ac:dyDescent="0.3">
      <c r="C19" s="85" t="s">
        <v>131</v>
      </c>
      <c r="D19" s="81" t="s">
        <v>9</v>
      </c>
      <c r="E19" s="91">
        <v>0</v>
      </c>
      <c r="F19" s="76" t="s">
        <v>10</v>
      </c>
    </row>
    <row r="20" spans="3:7" x14ac:dyDescent="0.3">
      <c r="C20" s="85" t="s">
        <v>5</v>
      </c>
      <c r="D20" s="81" t="s">
        <v>11</v>
      </c>
      <c r="E20" s="91">
        <v>0</v>
      </c>
      <c r="F20" s="76" t="s">
        <v>0</v>
      </c>
    </row>
    <row r="21" spans="3:7" x14ac:dyDescent="0.3">
      <c r="C21" s="75" t="s">
        <v>135</v>
      </c>
      <c r="D21" s="73" t="s">
        <v>18</v>
      </c>
      <c r="E21" s="95" t="s">
        <v>12</v>
      </c>
      <c r="F21" s="73" t="s">
        <v>13</v>
      </c>
    </row>
    <row r="22" spans="3:7" x14ac:dyDescent="0.3">
      <c r="C22" s="85" t="s">
        <v>131</v>
      </c>
      <c r="D22" s="81" t="s">
        <v>9</v>
      </c>
      <c r="E22" s="91">
        <v>0</v>
      </c>
      <c r="F22" s="76" t="s">
        <v>10</v>
      </c>
    </row>
    <row r="23" spans="3:7" x14ac:dyDescent="0.3">
      <c r="C23" s="85" t="s">
        <v>5</v>
      </c>
      <c r="D23" s="81" t="s">
        <v>11</v>
      </c>
      <c r="E23" s="91">
        <v>0</v>
      </c>
      <c r="F23" s="76" t="s">
        <v>0</v>
      </c>
    </row>
    <row r="24" spans="3:7" x14ac:dyDescent="0.3">
      <c r="C24" s="229" t="s">
        <v>3</v>
      </c>
      <c r="D24" s="73" t="s">
        <v>18</v>
      </c>
      <c r="E24" s="95" t="s">
        <v>12</v>
      </c>
      <c r="F24" s="73" t="s">
        <v>13</v>
      </c>
    </row>
    <row r="25" spans="3:7" x14ac:dyDescent="0.3">
      <c r="C25" s="85" t="s">
        <v>131</v>
      </c>
      <c r="D25" s="81" t="s">
        <v>9</v>
      </c>
      <c r="E25" s="255">
        <v>0</v>
      </c>
      <c r="F25" s="76" t="s">
        <v>10</v>
      </c>
    </row>
    <row r="26" spans="3:7" x14ac:dyDescent="0.3">
      <c r="C26" s="85" t="s">
        <v>5</v>
      </c>
      <c r="D26" s="81" t="s">
        <v>11</v>
      </c>
      <c r="E26" s="255">
        <v>0</v>
      </c>
      <c r="F26" s="76" t="s">
        <v>0</v>
      </c>
    </row>
    <row r="27" spans="3:7" x14ac:dyDescent="0.3">
      <c r="C27" s="85"/>
      <c r="D27" s="81"/>
      <c r="E27" s="276"/>
      <c r="F27" s="76"/>
    </row>
    <row r="28" spans="3:7" x14ac:dyDescent="0.3">
      <c r="C28" s="233" t="s">
        <v>369</v>
      </c>
      <c r="D28" s="81"/>
      <c r="E28" s="276"/>
      <c r="F28" s="76"/>
    </row>
    <row r="29" spans="3:7" x14ac:dyDescent="0.3">
      <c r="C29" s="85" t="s">
        <v>360</v>
      </c>
      <c r="D29" s="81" t="s">
        <v>361</v>
      </c>
      <c r="E29" s="255">
        <v>0</v>
      </c>
      <c r="F29" s="76" t="s">
        <v>105</v>
      </c>
    </row>
    <row r="30" spans="3:7" ht="19.8" x14ac:dyDescent="0.3">
      <c r="C30" s="85" t="s">
        <v>364</v>
      </c>
      <c r="D30" s="81" t="s">
        <v>366</v>
      </c>
      <c r="E30" s="255">
        <v>0</v>
      </c>
      <c r="F30" s="230" t="s">
        <v>373</v>
      </c>
    </row>
    <row r="31" spans="3:7" ht="19.8" x14ac:dyDescent="0.3">
      <c r="C31" s="85" t="s">
        <v>399</v>
      </c>
      <c r="D31" s="81" t="s">
        <v>367</v>
      </c>
      <c r="E31" s="255">
        <v>0</v>
      </c>
      <c r="F31" s="230" t="s">
        <v>373</v>
      </c>
      <c r="G31" s="232" t="s">
        <v>365</v>
      </c>
    </row>
    <row r="32" spans="3:7" ht="19.8" x14ac:dyDescent="0.3">
      <c r="C32" s="85"/>
      <c r="D32" s="81"/>
      <c r="E32" s="231"/>
      <c r="F32" s="230"/>
      <c r="G32" s="232"/>
    </row>
    <row r="33" spans="3:8" x14ac:dyDescent="0.3">
      <c r="C33" s="79" t="s">
        <v>368</v>
      </c>
      <c r="D33" s="73" t="s">
        <v>18</v>
      </c>
      <c r="E33" s="95" t="s">
        <v>12</v>
      </c>
      <c r="F33" s="73" t="s">
        <v>13</v>
      </c>
    </row>
    <row r="34" spans="3:8" x14ac:dyDescent="0.3">
      <c r="C34" s="80" t="s">
        <v>372</v>
      </c>
      <c r="D34" s="80" t="s">
        <v>19</v>
      </c>
      <c r="E34" s="234" t="str">
        <f>IFERROR(E4*(E31-E30)/E25/1.013,"")</f>
        <v/>
      </c>
      <c r="F34" s="76" t="s">
        <v>16</v>
      </c>
    </row>
    <row r="35" spans="3:8" ht="17.25" customHeight="1" x14ac:dyDescent="0.3">
      <c r="C35" s="233" t="s">
        <v>370</v>
      </c>
      <c r="D35" s="233" t="s">
        <v>371</v>
      </c>
      <c r="E35" s="234" t="str">
        <f>IFERROR(E34*(293)/(E29+273),"")</f>
        <v/>
      </c>
      <c r="F35" s="76" t="s">
        <v>16</v>
      </c>
    </row>
    <row r="36" spans="3:8" ht="17.25" customHeight="1" x14ac:dyDescent="0.3">
      <c r="C36" s="100"/>
      <c r="D36" s="100"/>
      <c r="E36" s="101"/>
      <c r="F36" s="100"/>
    </row>
    <row r="37" spans="3:8" x14ac:dyDescent="0.3">
      <c r="C37" s="104" t="s">
        <v>6</v>
      </c>
      <c r="D37" s="105" t="s">
        <v>18</v>
      </c>
      <c r="E37" s="106" t="s">
        <v>12</v>
      </c>
      <c r="F37" s="105" t="s">
        <v>13</v>
      </c>
    </row>
    <row r="38" spans="3:8" x14ac:dyDescent="0.3">
      <c r="C38" s="105" t="s">
        <v>21</v>
      </c>
      <c r="D38" s="105" t="s">
        <v>20</v>
      </c>
      <c r="E38" s="235" t="str">
        <f>IFERROR(E34/E26,"")</f>
        <v/>
      </c>
      <c r="F38" s="107" t="s">
        <v>17</v>
      </c>
      <c r="H38" s="236" t="e">
        <f>1/E38</f>
        <v>#VALUE!</v>
      </c>
    </row>
    <row r="39" spans="3:8" x14ac:dyDescent="0.3">
      <c r="C39" s="237" t="s">
        <v>374</v>
      </c>
      <c r="D39" s="237" t="s">
        <v>20</v>
      </c>
      <c r="E39" s="234" t="str">
        <f>IFERROR(E35/E26,"")</f>
        <v/>
      </c>
      <c r="F39" s="76" t="s">
        <v>17</v>
      </c>
    </row>
    <row r="40" spans="3:8" x14ac:dyDescent="0.3">
      <c r="C40" s="78" t="s">
        <v>137</v>
      </c>
      <c r="D40"/>
      <c r="E40" s="93"/>
      <c r="F40"/>
    </row>
    <row r="41" spans="3:8" x14ac:dyDescent="0.3">
      <c r="C41"/>
      <c r="D41"/>
      <c r="E41" s="93"/>
      <c r="F41"/>
    </row>
    <row r="42" spans="3:8" x14ac:dyDescent="0.3">
      <c r="C42" t="s">
        <v>130</v>
      </c>
      <c r="D42"/>
      <c r="E42" s="93"/>
      <c r="F42"/>
    </row>
    <row r="43" spans="3:8" x14ac:dyDescent="0.3">
      <c r="C43"/>
      <c r="D43"/>
    </row>
  </sheetData>
  <sheetProtection algorithmName="SHA-512" hashValue="mzRBD8h4dWNaZ9dwdCABOVxaV6E0TlJkqPKf1MdueiHrE+avpsCjNTxPyTkrgGGcRwde4sk7T+RmOReUZEwmYQ==" saltValue="De/zIPMhXFfjiy23kyV9tA==" spinCount="100000" sheet="1" objects="1" scenarios="1"/>
  <mergeCells count="1">
    <mergeCell ref="C1:F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H29"/>
  <sheetViews>
    <sheetView topLeftCell="A9" zoomScale="110" zoomScaleNormal="110" workbookViewId="0">
      <selection activeCell="G23" sqref="G23"/>
    </sheetView>
  </sheetViews>
  <sheetFormatPr defaultColWidth="9.109375" defaultRowHeight="14.4" x14ac:dyDescent="0.3"/>
  <cols>
    <col min="1" max="1" width="7.77734375" style="70" customWidth="1"/>
    <col min="2" max="2" width="7.77734375" style="69" customWidth="1"/>
    <col min="3" max="3" width="38.33203125" style="70" customWidth="1"/>
    <col min="4" max="4" width="15.21875" style="70" customWidth="1"/>
    <col min="5" max="5" width="14.21875" style="90" customWidth="1"/>
    <col min="6" max="6" width="7.33203125" style="70" customWidth="1"/>
    <col min="7" max="7" width="7.109375" style="70" customWidth="1"/>
    <col min="8" max="8" width="7.77734375" style="70" customWidth="1"/>
    <col min="9" max="9" width="6.6640625" style="70" customWidth="1"/>
    <col min="10" max="11" width="9.109375" style="70"/>
    <col min="12" max="12" width="13.33203125" style="70" customWidth="1"/>
    <col min="13" max="16384" width="9.109375" style="70"/>
  </cols>
  <sheetData>
    <row r="1" spans="2:8" ht="18" x14ac:dyDescent="0.35">
      <c r="C1" s="192" t="s">
        <v>203</v>
      </c>
      <c r="D1" s="192"/>
      <c r="E1" s="192"/>
      <c r="F1" s="192"/>
      <c r="G1" s="192"/>
      <c r="H1" s="192"/>
    </row>
    <row r="2" spans="2:8" x14ac:dyDescent="0.3">
      <c r="C2" s="100"/>
      <c r="D2" s="100"/>
      <c r="E2" s="110"/>
      <c r="F2" s="100"/>
      <c r="G2" s="100"/>
      <c r="H2" s="100"/>
    </row>
    <row r="3" spans="2:8" x14ac:dyDescent="0.3">
      <c r="C3" s="72" t="s">
        <v>48</v>
      </c>
      <c r="D3" s="111" t="s">
        <v>18</v>
      </c>
      <c r="E3" s="87" t="s">
        <v>12</v>
      </c>
      <c r="F3" s="178" t="s">
        <v>13</v>
      </c>
      <c r="G3" s="179"/>
      <c r="H3" s="180"/>
    </row>
    <row r="4" spans="2:8" x14ac:dyDescent="0.3">
      <c r="C4" s="112" t="s">
        <v>47</v>
      </c>
      <c r="D4" s="82" t="s">
        <v>375</v>
      </c>
      <c r="E4" s="244">
        <v>0</v>
      </c>
      <c r="F4" s="184" t="s">
        <v>17</v>
      </c>
      <c r="G4" s="184"/>
      <c r="H4" s="184"/>
    </row>
    <row r="5" spans="2:8" x14ac:dyDescent="0.3">
      <c r="C5" s="2" t="s">
        <v>31</v>
      </c>
      <c r="D5" s="76" t="s">
        <v>27</v>
      </c>
      <c r="E5" s="245">
        <v>0</v>
      </c>
      <c r="F5" s="184" t="s">
        <v>26</v>
      </c>
      <c r="G5" s="184"/>
      <c r="H5" s="184"/>
    </row>
    <row r="6" spans="2:8" x14ac:dyDescent="0.3">
      <c r="C6" s="2" t="s">
        <v>23</v>
      </c>
      <c r="D6" s="76" t="s">
        <v>24</v>
      </c>
      <c r="E6" s="245">
        <v>0</v>
      </c>
      <c r="F6" s="184" t="s">
        <v>25</v>
      </c>
      <c r="G6" s="184"/>
      <c r="H6" s="184"/>
    </row>
    <row r="7" spans="2:8" x14ac:dyDescent="0.3">
      <c r="C7" s="2" t="s">
        <v>28</v>
      </c>
      <c r="D7" s="76" t="s">
        <v>29</v>
      </c>
      <c r="E7" s="245">
        <v>0</v>
      </c>
      <c r="F7" s="184" t="s">
        <v>30</v>
      </c>
      <c r="G7" s="184"/>
      <c r="H7" s="184"/>
    </row>
    <row r="8" spans="2:8" x14ac:dyDescent="0.3">
      <c r="C8" s="2" t="s">
        <v>5</v>
      </c>
      <c r="D8" s="81" t="s">
        <v>11</v>
      </c>
      <c r="E8" s="245">
        <v>0</v>
      </c>
      <c r="F8" s="184" t="s">
        <v>32</v>
      </c>
      <c r="G8" s="184"/>
      <c r="H8" s="184"/>
    </row>
    <row r="9" spans="2:8" x14ac:dyDescent="0.3">
      <c r="C9" s="83" t="s">
        <v>33</v>
      </c>
      <c r="D9" s="80"/>
      <c r="E9" s="124"/>
      <c r="F9" s="175"/>
      <c r="G9" s="176"/>
      <c r="H9" s="177"/>
    </row>
    <row r="10" spans="2:8" x14ac:dyDescent="0.3">
      <c r="C10" s="80" t="s">
        <v>40</v>
      </c>
      <c r="D10" s="80" t="s">
        <v>34</v>
      </c>
      <c r="E10" s="243">
        <f>IFERROR(E5*E6*E7*E8/100,"")</f>
        <v>0</v>
      </c>
      <c r="F10" s="184" t="s">
        <v>50</v>
      </c>
      <c r="G10" s="184"/>
      <c r="H10" s="184"/>
    </row>
    <row r="11" spans="2:8" x14ac:dyDescent="0.3">
      <c r="C11" s="84" t="s">
        <v>36</v>
      </c>
      <c r="D11" s="82" t="s">
        <v>1</v>
      </c>
      <c r="E11" s="239">
        <v>0</v>
      </c>
      <c r="F11" s="184" t="s">
        <v>35</v>
      </c>
      <c r="G11" s="184"/>
      <c r="H11" s="184"/>
    </row>
    <row r="12" spans="2:8" x14ac:dyDescent="0.3">
      <c r="C12" s="100"/>
      <c r="D12" s="102"/>
      <c r="E12" s="125"/>
      <c r="F12" s="185"/>
      <c r="G12" s="185"/>
      <c r="H12" s="185"/>
    </row>
    <row r="13" spans="2:8" ht="17.25" customHeight="1" x14ac:dyDescent="0.3">
      <c r="B13" s="69" t="s">
        <v>4</v>
      </c>
      <c r="C13" s="79" t="s">
        <v>37</v>
      </c>
      <c r="D13" s="80" t="s">
        <v>18</v>
      </c>
      <c r="E13" s="118" t="s">
        <v>12</v>
      </c>
      <c r="F13" s="186" t="s">
        <v>13</v>
      </c>
      <c r="G13" s="187"/>
      <c r="H13" s="188"/>
    </row>
    <row r="14" spans="2:8" ht="17.25" customHeight="1" x14ac:dyDescent="0.3">
      <c r="C14" s="80" t="s">
        <v>39</v>
      </c>
      <c r="D14" s="80" t="s">
        <v>38</v>
      </c>
      <c r="E14" s="89">
        <f>IFERROR(E10*E11,"")</f>
        <v>0</v>
      </c>
      <c r="F14" s="181" t="s">
        <v>49</v>
      </c>
      <c r="G14" s="182"/>
      <c r="H14" s="183"/>
    </row>
    <row r="15" spans="2:8" x14ac:dyDescent="0.3">
      <c r="C15" s="100"/>
      <c r="D15" s="100"/>
      <c r="E15" s="110"/>
      <c r="F15" s="100"/>
      <c r="G15" s="100"/>
      <c r="H15" s="100"/>
    </row>
    <row r="16" spans="2:8" x14ac:dyDescent="0.3">
      <c r="C16" s="113" t="s">
        <v>43</v>
      </c>
      <c r="D16" s="111" t="s">
        <v>18</v>
      </c>
      <c r="E16" s="87" t="s">
        <v>12</v>
      </c>
      <c r="F16" s="178" t="s">
        <v>13</v>
      </c>
      <c r="G16" s="179"/>
      <c r="H16" s="180"/>
    </row>
    <row r="17" spans="3:8" x14ac:dyDescent="0.3">
      <c r="C17" s="114" t="s">
        <v>138</v>
      </c>
      <c r="D17" s="115" t="s">
        <v>376</v>
      </c>
      <c r="E17" s="240">
        <v>0</v>
      </c>
      <c r="F17" s="120" t="s">
        <v>17</v>
      </c>
      <c r="G17" s="121"/>
      <c r="H17" s="122"/>
    </row>
    <row r="18" spans="3:8" x14ac:dyDescent="0.3">
      <c r="C18" s="116" t="s">
        <v>46</v>
      </c>
      <c r="D18" s="119"/>
      <c r="E18" s="126"/>
      <c r="F18" s="119"/>
      <c r="G18" s="119"/>
      <c r="H18" s="123"/>
    </row>
    <row r="19" spans="3:8" x14ac:dyDescent="0.3">
      <c r="C19" s="117" t="s">
        <v>377</v>
      </c>
      <c r="D19" s="117" t="s">
        <v>45</v>
      </c>
      <c r="E19" s="241" t="str">
        <f>IFERROR(E10*(1-E4/E17),"")</f>
        <v/>
      </c>
      <c r="F19" s="189" t="s">
        <v>50</v>
      </c>
      <c r="G19" s="190"/>
      <c r="H19" s="191"/>
    </row>
    <row r="20" spans="3:8" x14ac:dyDescent="0.3">
      <c r="C20" s="100"/>
      <c r="D20" s="100"/>
      <c r="E20" s="110"/>
      <c r="F20" s="100"/>
      <c r="G20" s="100"/>
      <c r="H20" s="100"/>
    </row>
    <row r="21" spans="3:8" x14ac:dyDescent="0.3">
      <c r="C21" s="83" t="s">
        <v>51</v>
      </c>
      <c r="D21" s="80" t="s">
        <v>18</v>
      </c>
      <c r="E21" s="118" t="s">
        <v>12</v>
      </c>
      <c r="F21" s="186" t="s">
        <v>13</v>
      </c>
      <c r="G21" s="187"/>
      <c r="H21" s="188"/>
    </row>
    <row r="22" spans="3:8" x14ac:dyDescent="0.3">
      <c r="C22" s="80" t="s">
        <v>53</v>
      </c>
      <c r="D22" s="80" t="s">
        <v>52</v>
      </c>
      <c r="E22" s="238" t="str">
        <f>IFERROR(E19*E11,"")</f>
        <v/>
      </c>
      <c r="F22" s="181" t="s">
        <v>49</v>
      </c>
      <c r="G22" s="182"/>
      <c r="H22" s="183"/>
    </row>
    <row r="23" spans="3:8" x14ac:dyDescent="0.3">
      <c r="C23" s="100"/>
      <c r="D23" s="100"/>
      <c r="E23" s="110"/>
      <c r="F23" s="100"/>
      <c r="G23" s="100"/>
      <c r="H23" s="100"/>
    </row>
    <row r="24" spans="3:8" x14ac:dyDescent="0.3">
      <c r="C24" s="112" t="s">
        <v>89</v>
      </c>
      <c r="D24" s="82" t="s">
        <v>90</v>
      </c>
      <c r="E24" s="242">
        <v>0</v>
      </c>
      <c r="F24" s="175" t="s">
        <v>91</v>
      </c>
      <c r="G24" s="176"/>
      <c r="H24" s="177"/>
    </row>
    <row r="25" spans="3:8" x14ac:dyDescent="0.3">
      <c r="C25" s="100"/>
      <c r="D25" s="100"/>
      <c r="E25" s="110"/>
      <c r="F25" s="100"/>
      <c r="G25" s="100"/>
      <c r="H25" s="100"/>
    </row>
    <row r="26" spans="3:8" x14ac:dyDescent="0.3">
      <c r="C26" s="83" t="s">
        <v>92</v>
      </c>
      <c r="D26" s="80" t="s">
        <v>18</v>
      </c>
      <c r="E26" s="118" t="s">
        <v>12</v>
      </c>
      <c r="F26" s="186" t="s">
        <v>13</v>
      </c>
      <c r="G26" s="187"/>
      <c r="H26" s="188"/>
    </row>
    <row r="27" spans="3:8" x14ac:dyDescent="0.3">
      <c r="C27" s="80" t="s">
        <v>94</v>
      </c>
      <c r="D27" s="80" t="s">
        <v>93</v>
      </c>
      <c r="E27" s="238" t="str">
        <f>IFERROR(E24/E22,"")</f>
        <v/>
      </c>
      <c r="F27" s="175" t="s">
        <v>95</v>
      </c>
      <c r="G27" s="176"/>
      <c r="H27" s="177"/>
    </row>
    <row r="28" spans="3:8" x14ac:dyDescent="0.3">
      <c r="C28"/>
      <c r="D28"/>
      <c r="E28" s="86"/>
      <c r="F28"/>
      <c r="G28"/>
      <c r="H28"/>
    </row>
    <row r="29" spans="3:8" x14ac:dyDescent="0.3">
      <c r="C29" s="78" t="s">
        <v>137</v>
      </c>
      <c r="D29"/>
      <c r="E29" s="86"/>
      <c r="F29"/>
      <c r="G29"/>
      <c r="H29"/>
    </row>
  </sheetData>
  <sheetProtection algorithmName="SHA-512" hashValue="d+shUqJKp9mL+xoDm+jzUXrPdxwg0MBYNrfvuslYkDgZ0+0Wd8QNeYZafAMtOFE1RBIcdQLqElUdoQR3i1tsQA==" saltValue="KAgVnZW/wp0/Hx06hEl9Tg==" spinCount="100000" sheet="1" objects="1" scenarios="1"/>
  <mergeCells count="20">
    <mergeCell ref="C1:H1"/>
    <mergeCell ref="F3:H3"/>
    <mergeCell ref="F4:H4"/>
    <mergeCell ref="F5:H5"/>
    <mergeCell ref="F27:H27"/>
    <mergeCell ref="F16:H16"/>
    <mergeCell ref="F22:H22"/>
    <mergeCell ref="F6:H6"/>
    <mergeCell ref="F7:H7"/>
    <mergeCell ref="F8:H8"/>
    <mergeCell ref="F10:H10"/>
    <mergeCell ref="F11:H11"/>
    <mergeCell ref="F9:H9"/>
    <mergeCell ref="F12:H12"/>
    <mergeCell ref="F13:H13"/>
    <mergeCell ref="F14:H14"/>
    <mergeCell ref="F19:H19"/>
    <mergeCell ref="F21:H21"/>
    <mergeCell ref="F24:H24"/>
    <mergeCell ref="F26:H26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J65"/>
  <sheetViews>
    <sheetView topLeftCell="A41" zoomScaleNormal="100" workbookViewId="0">
      <selection activeCell="E59" sqref="E59"/>
    </sheetView>
  </sheetViews>
  <sheetFormatPr defaultColWidth="9.109375" defaultRowHeight="14.4" x14ac:dyDescent="0.3"/>
  <cols>
    <col min="1" max="1" width="7.77734375" style="70" customWidth="1"/>
    <col min="2" max="2" width="7.77734375" style="69" customWidth="1"/>
    <col min="3" max="3" width="46.33203125" style="70" customWidth="1"/>
    <col min="4" max="4" width="15.21875" style="70" customWidth="1"/>
    <col min="5" max="5" width="10.21875" style="92" customWidth="1"/>
    <col min="6" max="6" width="7.33203125" style="70" customWidth="1"/>
    <col min="7" max="7" width="7.109375" style="70" customWidth="1"/>
    <col min="8" max="8" width="7.88671875" style="70" customWidth="1"/>
    <col min="9" max="9" width="6.6640625" style="70" customWidth="1"/>
    <col min="10" max="11" width="9.109375" style="70"/>
    <col min="12" max="12" width="13.33203125" style="70" customWidth="1"/>
    <col min="13" max="16384" width="9.109375" style="70"/>
  </cols>
  <sheetData>
    <row r="1" spans="3:9" ht="18" x14ac:dyDescent="0.35">
      <c r="C1" s="172" t="s">
        <v>202</v>
      </c>
      <c r="D1" s="173"/>
      <c r="E1" s="173"/>
      <c r="F1" s="173"/>
      <c r="G1" s="173"/>
      <c r="H1" s="174"/>
    </row>
    <row r="2" spans="3:9" x14ac:dyDescent="0.3">
      <c r="C2" s="100"/>
      <c r="D2" s="100"/>
      <c r="E2" s="101"/>
      <c r="F2" s="100"/>
      <c r="G2" s="100"/>
      <c r="H2" s="100"/>
    </row>
    <row r="3" spans="3:9" x14ac:dyDescent="0.3">
      <c r="C3" s="75" t="s">
        <v>54</v>
      </c>
      <c r="D3" s="100"/>
      <c r="E3" s="101"/>
      <c r="F3" s="100"/>
      <c r="G3" s="100"/>
      <c r="H3" s="100"/>
    </row>
    <row r="4" spans="3:9" x14ac:dyDescent="0.3">
      <c r="C4" s="75" t="s">
        <v>55</v>
      </c>
      <c r="D4" s="73" t="s">
        <v>18</v>
      </c>
      <c r="E4" s="128" t="s">
        <v>12</v>
      </c>
      <c r="F4" s="178" t="s">
        <v>13</v>
      </c>
      <c r="G4" s="179"/>
      <c r="H4" s="180"/>
    </row>
    <row r="5" spans="3:9" x14ac:dyDescent="0.3">
      <c r="C5" s="112" t="s">
        <v>41</v>
      </c>
      <c r="D5" s="82" t="s">
        <v>42</v>
      </c>
      <c r="E5" s="258">
        <v>0</v>
      </c>
      <c r="F5" s="175" t="s">
        <v>17</v>
      </c>
      <c r="G5" s="176"/>
      <c r="H5" s="177"/>
    </row>
    <row r="6" spans="3:9" x14ac:dyDescent="0.3">
      <c r="C6" s="129" t="s">
        <v>141</v>
      </c>
      <c r="D6" s="82" t="s">
        <v>143</v>
      </c>
      <c r="E6" s="258">
        <v>0</v>
      </c>
      <c r="F6" s="175" t="s">
        <v>10</v>
      </c>
      <c r="G6" s="176"/>
      <c r="H6" s="177"/>
      <c r="I6" s="127" t="s">
        <v>378</v>
      </c>
    </row>
    <row r="7" spans="3:9" x14ac:dyDescent="0.3">
      <c r="C7" s="129" t="s">
        <v>142</v>
      </c>
      <c r="D7" s="82" t="s">
        <v>144</v>
      </c>
      <c r="E7" s="258">
        <v>0</v>
      </c>
      <c r="F7" s="175" t="s">
        <v>10</v>
      </c>
      <c r="G7" s="176"/>
      <c r="H7" s="177"/>
      <c r="I7" s="127" t="s">
        <v>379</v>
      </c>
    </row>
    <row r="8" spans="3:9" x14ac:dyDescent="0.3">
      <c r="C8" s="2" t="s">
        <v>140</v>
      </c>
      <c r="D8" s="76" t="s">
        <v>56</v>
      </c>
      <c r="E8" s="259" t="str">
        <f>IFERROR((E6*100)/(E6+E7),"")</f>
        <v/>
      </c>
      <c r="F8" s="175" t="s">
        <v>26</v>
      </c>
      <c r="G8" s="176"/>
      <c r="H8" s="177"/>
    </row>
    <row r="9" spans="3:9" x14ac:dyDescent="0.3">
      <c r="C9" s="85" t="s">
        <v>5</v>
      </c>
      <c r="D9" s="81" t="s">
        <v>57</v>
      </c>
      <c r="E9" s="260">
        <v>0</v>
      </c>
      <c r="F9" s="175" t="s">
        <v>0</v>
      </c>
      <c r="G9" s="176"/>
      <c r="H9" s="177"/>
    </row>
    <row r="10" spans="3:9" x14ac:dyDescent="0.3">
      <c r="C10" s="75" t="s">
        <v>58</v>
      </c>
      <c r="D10" s="100"/>
      <c r="E10" s="261"/>
      <c r="F10" s="100"/>
      <c r="G10" s="100"/>
      <c r="H10" s="100"/>
    </row>
    <row r="11" spans="3:9" x14ac:dyDescent="0.3">
      <c r="C11" s="112" t="s">
        <v>70</v>
      </c>
      <c r="D11" s="82" t="s">
        <v>44</v>
      </c>
      <c r="E11" s="258">
        <v>0</v>
      </c>
      <c r="F11" s="175" t="s">
        <v>17</v>
      </c>
      <c r="G11" s="176"/>
      <c r="H11" s="177"/>
    </row>
    <row r="12" spans="3:9" x14ac:dyDescent="0.3">
      <c r="C12" s="129" t="s">
        <v>141</v>
      </c>
      <c r="D12" s="82" t="s">
        <v>145</v>
      </c>
      <c r="E12" s="258">
        <v>0</v>
      </c>
      <c r="F12" s="175" t="s">
        <v>10</v>
      </c>
      <c r="G12" s="176"/>
      <c r="H12" s="177"/>
    </row>
    <row r="13" spans="3:9" x14ac:dyDescent="0.3">
      <c r="C13" s="129" t="s">
        <v>142</v>
      </c>
      <c r="D13" s="82" t="s">
        <v>146</v>
      </c>
      <c r="E13" s="258">
        <v>0</v>
      </c>
      <c r="F13" s="175" t="s">
        <v>10</v>
      </c>
      <c r="G13" s="176"/>
      <c r="H13" s="177"/>
    </row>
    <row r="14" spans="3:9" x14ac:dyDescent="0.3">
      <c r="C14" s="2" t="s">
        <v>140</v>
      </c>
      <c r="D14" s="76" t="s">
        <v>61</v>
      </c>
      <c r="E14" s="259" t="str">
        <f>IFERROR((E12*100)/(E12+E13),"")</f>
        <v/>
      </c>
      <c r="F14" s="175" t="s">
        <v>26</v>
      </c>
      <c r="G14" s="176"/>
      <c r="H14" s="177"/>
    </row>
    <row r="15" spans="3:9" x14ac:dyDescent="0.3">
      <c r="C15" s="85" t="s">
        <v>5</v>
      </c>
      <c r="D15" s="81" t="s">
        <v>62</v>
      </c>
      <c r="E15" s="260">
        <v>0</v>
      </c>
      <c r="F15" s="175" t="s">
        <v>0</v>
      </c>
      <c r="G15" s="176"/>
      <c r="H15" s="177"/>
    </row>
    <row r="16" spans="3:9" x14ac:dyDescent="0.3">
      <c r="C16" s="75" t="s">
        <v>59</v>
      </c>
      <c r="D16" s="100"/>
      <c r="E16" s="261"/>
      <c r="F16" s="100"/>
      <c r="G16" s="100"/>
      <c r="H16" s="100"/>
    </row>
    <row r="17" spans="3:8" x14ac:dyDescent="0.3">
      <c r="C17" s="112" t="s">
        <v>41</v>
      </c>
      <c r="D17" s="82" t="s">
        <v>63</v>
      </c>
      <c r="E17" s="258">
        <v>0</v>
      </c>
      <c r="F17" s="175" t="s">
        <v>17</v>
      </c>
      <c r="G17" s="176"/>
      <c r="H17" s="177"/>
    </row>
    <row r="18" spans="3:8" x14ac:dyDescent="0.3">
      <c r="C18" s="129" t="s">
        <v>141</v>
      </c>
      <c r="D18" s="82" t="s">
        <v>147</v>
      </c>
      <c r="E18" s="258">
        <v>0</v>
      </c>
      <c r="F18" s="175" t="s">
        <v>10</v>
      </c>
      <c r="G18" s="176"/>
      <c r="H18" s="177"/>
    </row>
    <row r="19" spans="3:8" x14ac:dyDescent="0.3">
      <c r="C19" s="129" t="s">
        <v>142</v>
      </c>
      <c r="D19" s="82" t="s">
        <v>148</v>
      </c>
      <c r="E19" s="258">
        <v>0</v>
      </c>
      <c r="F19" s="175" t="s">
        <v>10</v>
      </c>
      <c r="G19" s="176"/>
      <c r="H19" s="177"/>
    </row>
    <row r="20" spans="3:8" x14ac:dyDescent="0.3">
      <c r="C20" s="2" t="s">
        <v>140</v>
      </c>
      <c r="D20" s="76" t="s">
        <v>64</v>
      </c>
      <c r="E20" s="259" t="str">
        <f>IFERROR((E18*100)/(E18+E19),"")</f>
        <v/>
      </c>
      <c r="F20" s="175" t="s">
        <v>26</v>
      </c>
      <c r="G20" s="176"/>
      <c r="H20" s="177"/>
    </row>
    <row r="21" spans="3:8" x14ac:dyDescent="0.3">
      <c r="C21" s="85" t="s">
        <v>5</v>
      </c>
      <c r="D21" s="81" t="s">
        <v>65</v>
      </c>
      <c r="E21" s="260">
        <v>0</v>
      </c>
      <c r="F21" s="175" t="s">
        <v>0</v>
      </c>
      <c r="G21" s="176"/>
      <c r="H21" s="177"/>
    </row>
    <row r="22" spans="3:8" x14ac:dyDescent="0.3">
      <c r="C22" s="75" t="s">
        <v>60</v>
      </c>
      <c r="D22" s="100"/>
      <c r="E22" s="261"/>
      <c r="F22" s="100"/>
      <c r="G22" s="100"/>
      <c r="H22" s="100"/>
    </row>
    <row r="23" spans="3:8" x14ac:dyDescent="0.3">
      <c r="C23" s="112" t="s">
        <v>70</v>
      </c>
      <c r="D23" s="82" t="s">
        <v>66</v>
      </c>
      <c r="E23" s="258">
        <v>0</v>
      </c>
      <c r="F23" s="175" t="s">
        <v>17</v>
      </c>
      <c r="G23" s="176"/>
      <c r="H23" s="177"/>
    </row>
    <row r="24" spans="3:8" x14ac:dyDescent="0.3">
      <c r="C24" s="129" t="s">
        <v>141</v>
      </c>
      <c r="D24" s="82" t="s">
        <v>149</v>
      </c>
      <c r="E24" s="258">
        <v>0</v>
      </c>
      <c r="F24" s="175" t="s">
        <v>10</v>
      </c>
      <c r="G24" s="176"/>
      <c r="H24" s="177"/>
    </row>
    <row r="25" spans="3:8" x14ac:dyDescent="0.3">
      <c r="C25" s="129" t="s">
        <v>142</v>
      </c>
      <c r="D25" s="82" t="s">
        <v>150</v>
      </c>
      <c r="E25" s="258">
        <v>0</v>
      </c>
      <c r="F25" s="175" t="s">
        <v>10</v>
      </c>
      <c r="G25" s="176"/>
      <c r="H25" s="177"/>
    </row>
    <row r="26" spans="3:8" x14ac:dyDescent="0.3">
      <c r="C26" s="2" t="s">
        <v>140</v>
      </c>
      <c r="D26" s="76" t="s">
        <v>67</v>
      </c>
      <c r="E26" s="259" t="str">
        <f>IFERROR((E24*100)/(E24+E25),"")</f>
        <v/>
      </c>
      <c r="F26" s="175" t="s">
        <v>26</v>
      </c>
      <c r="G26" s="176"/>
      <c r="H26" s="177"/>
    </row>
    <row r="27" spans="3:8" x14ac:dyDescent="0.3">
      <c r="C27" s="85" t="s">
        <v>5</v>
      </c>
      <c r="D27" s="81" t="s">
        <v>68</v>
      </c>
      <c r="E27" s="260">
        <v>0</v>
      </c>
      <c r="F27" s="175" t="s">
        <v>0</v>
      </c>
      <c r="G27" s="176"/>
      <c r="H27" s="177"/>
    </row>
    <row r="28" spans="3:8" x14ac:dyDescent="0.3">
      <c r="C28" s="130" t="s">
        <v>81</v>
      </c>
      <c r="D28" s="100"/>
      <c r="E28" s="101"/>
      <c r="F28" s="100"/>
      <c r="G28" s="100"/>
      <c r="H28" s="100"/>
    </row>
    <row r="29" spans="3:8" x14ac:dyDescent="0.3">
      <c r="C29" s="75" t="s">
        <v>69</v>
      </c>
      <c r="D29" s="100"/>
      <c r="E29" s="101"/>
      <c r="F29" s="100"/>
      <c r="G29" s="100"/>
      <c r="H29" s="100"/>
    </row>
    <row r="30" spans="3:8" x14ac:dyDescent="0.3">
      <c r="C30" s="131" t="s">
        <v>72</v>
      </c>
      <c r="D30" s="73" t="s">
        <v>71</v>
      </c>
      <c r="E30" s="133" t="str">
        <f>IFERROR((E5*E8*E9/100)+(E11*E14*E15/100)+(E17*E20*E21/100)+(E23*E26*E27/100),"")</f>
        <v/>
      </c>
      <c r="F30" s="175" t="s">
        <v>16</v>
      </c>
      <c r="G30" s="176"/>
      <c r="H30" s="177"/>
    </row>
    <row r="31" spans="3:8" x14ac:dyDescent="0.3">
      <c r="C31"/>
      <c r="D31" s="100"/>
      <c r="E31" s="101"/>
      <c r="F31" s="100"/>
      <c r="G31" s="100"/>
      <c r="H31" s="100"/>
    </row>
    <row r="32" spans="3:8" x14ac:dyDescent="0.3">
      <c r="C32" s="132" t="s">
        <v>317</v>
      </c>
      <c r="D32" s="100"/>
      <c r="E32" s="108"/>
      <c r="F32" s="100"/>
      <c r="G32" s="100"/>
      <c r="H32" s="100"/>
    </row>
    <row r="33" spans="3:8" x14ac:dyDescent="0.3">
      <c r="C33" s="75" t="s">
        <v>55</v>
      </c>
      <c r="D33" s="73" t="s">
        <v>18</v>
      </c>
      <c r="E33" s="128" t="s">
        <v>12</v>
      </c>
      <c r="F33" s="178" t="s">
        <v>13</v>
      </c>
      <c r="G33" s="179"/>
      <c r="H33" s="180"/>
    </row>
    <row r="34" spans="3:8" x14ac:dyDescent="0.3">
      <c r="C34" s="112" t="s">
        <v>41</v>
      </c>
      <c r="D34" s="82" t="s">
        <v>42</v>
      </c>
      <c r="E34" s="258">
        <v>0</v>
      </c>
      <c r="F34" s="175" t="s">
        <v>17</v>
      </c>
      <c r="G34" s="176"/>
      <c r="H34" s="177"/>
    </row>
    <row r="35" spans="3:8" x14ac:dyDescent="0.3">
      <c r="C35" s="129" t="s">
        <v>141</v>
      </c>
      <c r="D35" s="82" t="s">
        <v>143</v>
      </c>
      <c r="E35" s="258">
        <v>0</v>
      </c>
      <c r="F35" s="175" t="s">
        <v>10</v>
      </c>
      <c r="G35" s="176"/>
      <c r="H35" s="177"/>
    </row>
    <row r="36" spans="3:8" x14ac:dyDescent="0.3">
      <c r="C36" s="129" t="s">
        <v>142</v>
      </c>
      <c r="D36" s="82" t="s">
        <v>144</v>
      </c>
      <c r="E36" s="258">
        <v>0</v>
      </c>
      <c r="F36" s="175" t="s">
        <v>10</v>
      </c>
      <c r="G36" s="176"/>
      <c r="H36" s="177"/>
    </row>
    <row r="37" spans="3:8" x14ac:dyDescent="0.3">
      <c r="C37" s="2" t="s">
        <v>140</v>
      </c>
      <c r="D37" s="76" t="s">
        <v>56</v>
      </c>
      <c r="E37" s="259" t="str">
        <f>IFERROR((E35*100)/(E35+E36),"")</f>
        <v/>
      </c>
      <c r="F37" s="175" t="s">
        <v>26</v>
      </c>
      <c r="G37" s="176"/>
      <c r="H37" s="177"/>
    </row>
    <row r="38" spans="3:8" x14ac:dyDescent="0.3">
      <c r="C38" s="85" t="s">
        <v>5</v>
      </c>
      <c r="D38" s="81" t="s">
        <v>57</v>
      </c>
      <c r="E38" s="247">
        <v>0</v>
      </c>
      <c r="F38" s="175" t="s">
        <v>0</v>
      </c>
      <c r="G38" s="176"/>
      <c r="H38" s="177"/>
    </row>
    <row r="39" spans="3:8" x14ac:dyDescent="0.3">
      <c r="C39" s="75" t="s">
        <v>58</v>
      </c>
      <c r="D39" s="100"/>
      <c r="E39" s="262"/>
      <c r="F39" s="100"/>
      <c r="G39" s="100"/>
      <c r="H39" s="100"/>
    </row>
    <row r="40" spans="3:8" x14ac:dyDescent="0.3">
      <c r="C40" s="112" t="s">
        <v>70</v>
      </c>
      <c r="D40" s="82" t="s">
        <v>44</v>
      </c>
      <c r="E40" s="258">
        <v>0</v>
      </c>
      <c r="F40" s="175" t="s">
        <v>17</v>
      </c>
      <c r="G40" s="176"/>
      <c r="H40" s="177"/>
    </row>
    <row r="41" spans="3:8" x14ac:dyDescent="0.3">
      <c r="C41" s="129" t="s">
        <v>141</v>
      </c>
      <c r="D41" s="82" t="s">
        <v>145</v>
      </c>
      <c r="E41" s="258">
        <v>0</v>
      </c>
      <c r="F41" s="175" t="s">
        <v>10</v>
      </c>
      <c r="G41" s="176"/>
      <c r="H41" s="177"/>
    </row>
    <row r="42" spans="3:8" x14ac:dyDescent="0.3">
      <c r="C42" s="129" t="s">
        <v>142</v>
      </c>
      <c r="D42" s="82" t="s">
        <v>146</v>
      </c>
      <c r="E42" s="258">
        <v>0</v>
      </c>
      <c r="F42" s="175" t="s">
        <v>10</v>
      </c>
      <c r="G42" s="176"/>
      <c r="H42" s="177"/>
    </row>
    <row r="43" spans="3:8" x14ac:dyDescent="0.3">
      <c r="C43" s="2" t="s">
        <v>140</v>
      </c>
      <c r="D43" s="76" t="s">
        <v>61</v>
      </c>
      <c r="E43" s="259" t="str">
        <f>IFERROR((E41*100)/(E41+E42),"")</f>
        <v/>
      </c>
      <c r="F43" s="175" t="s">
        <v>26</v>
      </c>
      <c r="G43" s="176"/>
      <c r="H43" s="177"/>
    </row>
    <row r="44" spans="3:8" x14ac:dyDescent="0.3">
      <c r="C44" s="85" t="s">
        <v>5</v>
      </c>
      <c r="D44" s="81" t="s">
        <v>62</v>
      </c>
      <c r="E44" s="247">
        <v>0</v>
      </c>
      <c r="F44" s="175" t="s">
        <v>0</v>
      </c>
      <c r="G44" s="176"/>
      <c r="H44" s="177"/>
    </row>
    <row r="45" spans="3:8" x14ac:dyDescent="0.3">
      <c r="C45" s="75" t="s">
        <v>59</v>
      </c>
      <c r="D45" s="100"/>
      <c r="E45" s="262"/>
      <c r="F45" s="100"/>
      <c r="G45" s="100"/>
      <c r="H45" s="100"/>
    </row>
    <row r="46" spans="3:8" x14ac:dyDescent="0.3">
      <c r="C46" s="112" t="s">
        <v>41</v>
      </c>
      <c r="D46" s="82" t="s">
        <v>63</v>
      </c>
      <c r="E46" s="258">
        <v>0</v>
      </c>
      <c r="F46" s="175" t="s">
        <v>17</v>
      </c>
      <c r="G46" s="176"/>
      <c r="H46" s="177"/>
    </row>
    <row r="47" spans="3:8" x14ac:dyDescent="0.3">
      <c r="C47" s="129" t="s">
        <v>141</v>
      </c>
      <c r="D47" s="82" t="s">
        <v>147</v>
      </c>
      <c r="E47" s="258">
        <v>0</v>
      </c>
      <c r="F47" s="175" t="s">
        <v>10</v>
      </c>
      <c r="G47" s="176"/>
      <c r="H47" s="177"/>
    </row>
    <row r="48" spans="3:8" x14ac:dyDescent="0.3">
      <c r="C48" s="129" t="s">
        <v>142</v>
      </c>
      <c r="D48" s="82" t="s">
        <v>148</v>
      </c>
      <c r="E48" s="258">
        <v>0</v>
      </c>
      <c r="F48" s="175" t="s">
        <v>10</v>
      </c>
      <c r="G48" s="176"/>
      <c r="H48" s="177"/>
    </row>
    <row r="49" spans="3:10" x14ac:dyDescent="0.3">
      <c r="C49" s="2" t="s">
        <v>140</v>
      </c>
      <c r="D49" s="76" t="s">
        <v>64</v>
      </c>
      <c r="E49" s="259" t="str">
        <f>IFERROR((E47*100)/(E47+E48),"")</f>
        <v/>
      </c>
      <c r="F49" s="175" t="s">
        <v>26</v>
      </c>
      <c r="G49" s="176"/>
      <c r="H49" s="177"/>
    </row>
    <row r="50" spans="3:10" x14ac:dyDescent="0.3">
      <c r="C50" s="85" t="s">
        <v>5</v>
      </c>
      <c r="D50" s="81" t="s">
        <v>65</v>
      </c>
      <c r="E50" s="247">
        <v>0</v>
      </c>
      <c r="F50" s="175" t="s">
        <v>0</v>
      </c>
      <c r="G50" s="176"/>
      <c r="H50" s="177"/>
    </row>
    <row r="51" spans="3:10" x14ac:dyDescent="0.3">
      <c r="C51" s="75" t="s">
        <v>60</v>
      </c>
      <c r="D51"/>
      <c r="E51" s="262"/>
      <c r="F51" s="100"/>
      <c r="G51" s="100"/>
      <c r="H51" s="100"/>
    </row>
    <row r="52" spans="3:10" x14ac:dyDescent="0.3">
      <c r="C52" s="112" t="s">
        <v>70</v>
      </c>
      <c r="D52" s="82" t="s">
        <v>66</v>
      </c>
      <c r="E52" s="258">
        <v>0</v>
      </c>
      <c r="F52" s="175" t="s">
        <v>17</v>
      </c>
      <c r="G52" s="176"/>
      <c r="H52" s="177"/>
    </row>
    <row r="53" spans="3:10" x14ac:dyDescent="0.3">
      <c r="C53" s="129" t="s">
        <v>141</v>
      </c>
      <c r="D53" s="82" t="s">
        <v>149</v>
      </c>
      <c r="E53" s="258">
        <v>0</v>
      </c>
      <c r="F53" s="175" t="s">
        <v>10</v>
      </c>
      <c r="G53" s="176"/>
      <c r="H53" s="177"/>
    </row>
    <row r="54" spans="3:10" x14ac:dyDescent="0.3">
      <c r="C54" s="129" t="s">
        <v>142</v>
      </c>
      <c r="D54" s="82" t="s">
        <v>150</v>
      </c>
      <c r="E54" s="258">
        <v>0</v>
      </c>
      <c r="F54" s="175" t="s">
        <v>10</v>
      </c>
      <c r="G54" s="176"/>
      <c r="H54" s="177"/>
    </row>
    <row r="55" spans="3:10" x14ac:dyDescent="0.3">
      <c r="C55" s="2" t="s">
        <v>140</v>
      </c>
      <c r="D55" s="76" t="s">
        <v>67</v>
      </c>
      <c r="E55" s="259" t="str">
        <f>IFERROR((E53*100)/(E53+E54),"")</f>
        <v/>
      </c>
      <c r="F55" s="175" t="s">
        <v>26</v>
      </c>
      <c r="G55" s="176"/>
      <c r="H55" s="177"/>
    </row>
    <row r="56" spans="3:10" x14ac:dyDescent="0.3">
      <c r="C56" s="85" t="s">
        <v>5</v>
      </c>
      <c r="D56" s="81" t="s">
        <v>68</v>
      </c>
      <c r="E56" s="247">
        <v>0</v>
      </c>
      <c r="F56" s="175" t="s">
        <v>0</v>
      </c>
      <c r="G56" s="176"/>
      <c r="H56" s="177"/>
    </row>
    <row r="57" spans="3:10" x14ac:dyDescent="0.3">
      <c r="C57" s="78" t="s">
        <v>81</v>
      </c>
      <c r="D57" s="100"/>
      <c r="E57" s="101"/>
      <c r="F57" s="100"/>
      <c r="G57" s="100"/>
      <c r="H57" s="100"/>
      <c r="I57"/>
      <c r="J57"/>
    </row>
    <row r="58" spans="3:10" x14ac:dyDescent="0.3">
      <c r="C58" s="75" t="s">
        <v>73</v>
      </c>
      <c r="D58" s="100"/>
      <c r="E58" s="101"/>
      <c r="F58" s="100"/>
      <c r="G58" s="100"/>
      <c r="H58" s="100"/>
      <c r="I58"/>
      <c r="J58"/>
    </row>
    <row r="59" spans="3:10" x14ac:dyDescent="0.3">
      <c r="C59" s="131" t="s">
        <v>76</v>
      </c>
      <c r="D59" s="73" t="s">
        <v>197</v>
      </c>
      <c r="E59" s="263" t="str">
        <f>IFERROR((E34*E37*E38/100)+(E40*E43*E44/100)+(E46*E49*E50/100)+(E52*E55*E56/100),"")</f>
        <v/>
      </c>
      <c r="F59" s="175" t="s">
        <v>16</v>
      </c>
      <c r="G59" s="176"/>
      <c r="H59" s="177"/>
      <c r="I59"/>
      <c r="J59"/>
    </row>
    <row r="60" spans="3:10" x14ac:dyDescent="0.3">
      <c r="C60"/>
      <c r="D60" s="100"/>
      <c r="E60" s="101"/>
      <c r="F60" s="100"/>
      <c r="G60" s="100"/>
      <c r="H60" s="100"/>
      <c r="I60"/>
      <c r="J60"/>
    </row>
    <row r="61" spans="3:10" x14ac:dyDescent="0.3">
      <c r="C61" s="75" t="s">
        <v>74</v>
      </c>
      <c r="D61" s="100"/>
      <c r="E61" s="101"/>
      <c r="F61" s="100"/>
      <c r="G61" s="100"/>
      <c r="H61" s="100"/>
      <c r="I61"/>
      <c r="J61"/>
    </row>
    <row r="62" spans="3:10" x14ac:dyDescent="0.3">
      <c r="C62" s="131" t="s">
        <v>77</v>
      </c>
      <c r="D62" s="73" t="s">
        <v>75</v>
      </c>
      <c r="E62" s="264" t="str">
        <f>IFERROR(E59/(E30-E59),"")</f>
        <v/>
      </c>
      <c r="F62" s="100"/>
      <c r="G62" s="100"/>
      <c r="H62" s="100"/>
      <c r="I62"/>
      <c r="J62"/>
    </row>
    <row r="63" spans="3:10" x14ac:dyDescent="0.3">
      <c r="C63"/>
      <c r="D63" s="100"/>
      <c r="E63" s="265"/>
      <c r="F63" s="100"/>
      <c r="G63" s="100"/>
      <c r="H63" s="100"/>
      <c r="I63"/>
      <c r="J63"/>
    </row>
    <row r="64" spans="3:10" x14ac:dyDescent="0.3">
      <c r="C64" s="75" t="s">
        <v>78</v>
      </c>
      <c r="D64" s="100"/>
      <c r="E64" s="265"/>
      <c r="F64" s="100"/>
      <c r="G64" s="100"/>
      <c r="H64" s="100"/>
      <c r="I64"/>
      <c r="J64"/>
    </row>
    <row r="65" spans="3:10" x14ac:dyDescent="0.3">
      <c r="C65" s="131" t="s">
        <v>80</v>
      </c>
      <c r="D65" s="73" t="s">
        <v>79</v>
      </c>
      <c r="E65" s="264" t="str">
        <f>IFERROR(1-E62,"")</f>
        <v/>
      </c>
      <c r="F65" s="100"/>
      <c r="G65" s="100"/>
      <c r="H65" s="100"/>
      <c r="I65"/>
      <c r="J65"/>
    </row>
  </sheetData>
  <sheetProtection algorithmName="SHA-512" hashValue="yb7jUvTSKI4nXWlPyWx81SORwQCPG4j4L2BA/9H/l7bZXIuGfisn22wbBE+c1XvhHTpnSBrsENQZDyo0SrNcNg==" saltValue="Z3wcnMo+RIVY+Pis3VCjlg==" spinCount="100000" sheet="1" objects="1" scenarios="1"/>
  <mergeCells count="45">
    <mergeCell ref="F52:H52"/>
    <mergeCell ref="F55:H55"/>
    <mergeCell ref="F53:H53"/>
    <mergeCell ref="F54:H54"/>
    <mergeCell ref="F5:H5"/>
    <mergeCell ref="F11:H11"/>
    <mergeCell ref="F17:H17"/>
    <mergeCell ref="F23:H23"/>
    <mergeCell ref="F34:H34"/>
    <mergeCell ref="F40:H40"/>
    <mergeCell ref="F46:H46"/>
    <mergeCell ref="F37:H37"/>
    <mergeCell ref="F41:H41"/>
    <mergeCell ref="F42:H42"/>
    <mergeCell ref="F43:H43"/>
    <mergeCell ref="F47:H47"/>
    <mergeCell ref="F48:H48"/>
    <mergeCell ref="F20:H20"/>
    <mergeCell ref="F24:H24"/>
    <mergeCell ref="F25:H25"/>
    <mergeCell ref="F26:H26"/>
    <mergeCell ref="F35:H35"/>
    <mergeCell ref="F36:H36"/>
    <mergeCell ref="F33:H33"/>
    <mergeCell ref="F56:H56"/>
    <mergeCell ref="F59:H59"/>
    <mergeCell ref="F6:H6"/>
    <mergeCell ref="F7:H7"/>
    <mergeCell ref="F12:H12"/>
    <mergeCell ref="F13:H13"/>
    <mergeCell ref="F14:H14"/>
    <mergeCell ref="F18:H18"/>
    <mergeCell ref="F19:H19"/>
    <mergeCell ref="F38:H38"/>
    <mergeCell ref="F44:H44"/>
    <mergeCell ref="F50:H50"/>
    <mergeCell ref="F49:H49"/>
    <mergeCell ref="F21:H21"/>
    <mergeCell ref="F27:H27"/>
    <mergeCell ref="F30:H30"/>
    <mergeCell ref="C1:H1"/>
    <mergeCell ref="F4:H4"/>
    <mergeCell ref="F8:H8"/>
    <mergeCell ref="F9:H9"/>
    <mergeCell ref="F15:H15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F35"/>
  <sheetViews>
    <sheetView zoomScaleNormal="100" workbookViewId="0">
      <selection activeCell="I14" sqref="I14"/>
    </sheetView>
  </sheetViews>
  <sheetFormatPr defaultColWidth="9.109375" defaultRowHeight="14.4" x14ac:dyDescent="0.3"/>
  <cols>
    <col min="1" max="1" width="7.77734375" style="70" customWidth="1"/>
    <col min="2" max="2" width="7.77734375" style="69" customWidth="1"/>
    <col min="3" max="3" width="37.88671875" style="70" customWidth="1"/>
    <col min="4" max="4" width="15.21875" style="70" customWidth="1"/>
    <col min="5" max="5" width="13.33203125" style="90" bestFit="1" customWidth="1"/>
    <col min="6" max="6" width="21" style="70" bestFit="1" customWidth="1"/>
    <col min="7" max="7" width="6.6640625" style="70" customWidth="1"/>
    <col min="8" max="9" width="9.109375" style="70"/>
    <col min="10" max="10" width="13.33203125" style="70" customWidth="1"/>
    <col min="11" max="16384" width="9.109375" style="70"/>
  </cols>
  <sheetData>
    <row r="1" spans="2:6" ht="18" x14ac:dyDescent="0.35">
      <c r="C1" s="192" t="s">
        <v>201</v>
      </c>
      <c r="D1" s="192"/>
      <c r="E1" s="192"/>
      <c r="F1" s="192"/>
    </row>
    <row r="2" spans="2:6" x14ac:dyDescent="0.3">
      <c r="C2"/>
      <c r="D2"/>
      <c r="E2" s="86"/>
      <c r="F2"/>
    </row>
    <row r="3" spans="2:6" x14ac:dyDescent="0.3">
      <c r="C3" s="113" t="s">
        <v>84</v>
      </c>
      <c r="D3" s="74" t="s">
        <v>18</v>
      </c>
      <c r="E3" s="87" t="s">
        <v>12</v>
      </c>
      <c r="F3" s="74" t="s">
        <v>13</v>
      </c>
    </row>
    <row r="4" spans="2:6" x14ac:dyDescent="0.3">
      <c r="B4" s="69" t="s">
        <v>4</v>
      </c>
      <c r="C4" s="113" t="s">
        <v>97</v>
      </c>
      <c r="D4" s="80" t="s">
        <v>34</v>
      </c>
      <c r="E4" s="238">
        <f>IFERROR('Form 1'!E21,"")</f>
        <v>0</v>
      </c>
      <c r="F4" s="76" t="s">
        <v>50</v>
      </c>
    </row>
    <row r="5" spans="2:6" x14ac:dyDescent="0.3">
      <c r="C5" s="113" t="s">
        <v>98</v>
      </c>
      <c r="D5" s="80" t="s">
        <v>38</v>
      </c>
      <c r="E5" s="252">
        <f>IFERROR('Form 1'!E25,"")</f>
        <v>0</v>
      </c>
      <c r="F5" s="76" t="s">
        <v>49</v>
      </c>
    </row>
    <row r="6" spans="2:6" x14ac:dyDescent="0.3">
      <c r="C6" s="78" t="s">
        <v>199</v>
      </c>
      <c r="D6" s="134"/>
      <c r="E6" s="266"/>
      <c r="F6" s="1"/>
    </row>
    <row r="7" spans="2:6" x14ac:dyDescent="0.3">
      <c r="C7" s="130" t="s">
        <v>200</v>
      </c>
      <c r="D7" s="102"/>
      <c r="E7" s="267"/>
      <c r="F7" s="102"/>
    </row>
    <row r="8" spans="2:6" x14ac:dyDescent="0.3">
      <c r="C8" s="112" t="s">
        <v>85</v>
      </c>
      <c r="D8" s="82" t="s">
        <v>86</v>
      </c>
      <c r="E8" s="242">
        <v>0</v>
      </c>
      <c r="F8" s="76" t="s">
        <v>26</v>
      </c>
    </row>
    <row r="9" spans="2:6" x14ac:dyDescent="0.3">
      <c r="C9" s="112" t="s">
        <v>87</v>
      </c>
      <c r="D9" s="82" t="s">
        <v>88</v>
      </c>
      <c r="E9" s="242">
        <v>0</v>
      </c>
      <c r="F9" s="76" t="s">
        <v>26</v>
      </c>
    </row>
    <row r="10" spans="2:6" x14ac:dyDescent="0.3">
      <c r="E10" s="70"/>
    </row>
    <row r="11" spans="2:6" x14ac:dyDescent="0.3">
      <c r="C11" s="223" t="s">
        <v>69</v>
      </c>
      <c r="D11" s="221" t="s">
        <v>71</v>
      </c>
      <c r="E11" s="252" t="str">
        <f>'Form 5'!E30</f>
        <v/>
      </c>
      <c r="F11" s="76" t="s">
        <v>16</v>
      </c>
    </row>
    <row r="12" spans="2:6" ht="19.8" customHeight="1" x14ac:dyDescent="0.3">
      <c r="C12" s="223" t="s">
        <v>73</v>
      </c>
      <c r="D12" s="221" t="s">
        <v>197</v>
      </c>
      <c r="E12" s="252" t="str">
        <f>'Form 5'!E59</f>
        <v/>
      </c>
      <c r="F12" s="76" t="s">
        <v>16</v>
      </c>
    </row>
    <row r="13" spans="2:6" x14ac:dyDescent="0.3">
      <c r="E13" s="70"/>
      <c r="F13" s="69"/>
    </row>
    <row r="14" spans="2:6" x14ac:dyDescent="0.3">
      <c r="C14" s="271" t="s">
        <v>385</v>
      </c>
      <c r="D14" s="271" t="s">
        <v>384</v>
      </c>
      <c r="E14" s="252" t="str">
        <f>IFERROR(E11-E12,"")</f>
        <v/>
      </c>
      <c r="F14" s="76" t="s">
        <v>16</v>
      </c>
    </row>
    <row r="15" spans="2:6" x14ac:dyDescent="0.3">
      <c r="C15" s="271" t="s">
        <v>386</v>
      </c>
      <c r="D15" s="271" t="s">
        <v>387</v>
      </c>
      <c r="E15" s="252" t="str">
        <f>IFERROR(E14*(100-E9)/100,"")</f>
        <v/>
      </c>
      <c r="F15" s="76" t="s">
        <v>16</v>
      </c>
    </row>
    <row r="16" spans="2:6" x14ac:dyDescent="0.3">
      <c r="C16" s="271" t="s">
        <v>388</v>
      </c>
      <c r="D16" s="271" t="s">
        <v>389</v>
      </c>
      <c r="E16" s="252" t="str">
        <f>IFERROR(E12-E15,"")</f>
        <v/>
      </c>
      <c r="F16" s="76" t="s">
        <v>16</v>
      </c>
    </row>
    <row r="17" spans="3:6" x14ac:dyDescent="0.3">
      <c r="E17" s="70"/>
      <c r="F17" s="69"/>
    </row>
    <row r="18" spans="3:6" x14ac:dyDescent="0.3">
      <c r="E18" s="70"/>
      <c r="F18" s="69"/>
    </row>
    <row r="19" spans="3:6" x14ac:dyDescent="0.3">
      <c r="C19" s="112" t="s">
        <v>41</v>
      </c>
      <c r="D19" s="82" t="s">
        <v>42</v>
      </c>
      <c r="E19" s="258">
        <v>0</v>
      </c>
      <c r="F19" s="76" t="s">
        <v>17</v>
      </c>
    </row>
    <row r="20" spans="3:6" x14ac:dyDescent="0.3">
      <c r="C20" s="271" t="s">
        <v>397</v>
      </c>
      <c r="D20" s="272" t="s">
        <v>390</v>
      </c>
      <c r="E20" s="252" t="str">
        <f>IFERROR(E16/E19,"")</f>
        <v/>
      </c>
      <c r="F20" s="272" t="s">
        <v>0</v>
      </c>
    </row>
    <row r="21" spans="3:6" x14ac:dyDescent="0.3">
      <c r="C21" s="271" t="s">
        <v>393</v>
      </c>
      <c r="D21" s="272" t="s">
        <v>24</v>
      </c>
      <c r="E21" s="273">
        <v>0</v>
      </c>
      <c r="F21" s="272" t="s">
        <v>391</v>
      </c>
    </row>
    <row r="22" spans="3:6" x14ac:dyDescent="0.3">
      <c r="C22" s="271" t="s">
        <v>392</v>
      </c>
      <c r="D22" s="272" t="s">
        <v>29</v>
      </c>
      <c r="E22" s="273">
        <v>0</v>
      </c>
      <c r="F22" s="272" t="s">
        <v>30</v>
      </c>
    </row>
    <row r="23" spans="3:6" x14ac:dyDescent="0.3">
      <c r="C23"/>
      <c r="D23"/>
      <c r="E23" s="86"/>
      <c r="F23" s="69"/>
    </row>
    <row r="24" spans="3:6" x14ac:dyDescent="0.3">
      <c r="C24" s="75" t="s">
        <v>394</v>
      </c>
      <c r="D24" s="100"/>
      <c r="E24" s="268"/>
      <c r="F24" s="102"/>
    </row>
    <row r="25" spans="3:6" x14ac:dyDescent="0.3">
      <c r="C25" s="113" t="s">
        <v>395</v>
      </c>
      <c r="D25" s="73" t="s">
        <v>118</v>
      </c>
      <c r="E25" s="252" t="str">
        <f>IFERROR(E20*E21*E22,"")</f>
        <v/>
      </c>
      <c r="F25" s="76" t="s">
        <v>50</v>
      </c>
    </row>
    <row r="26" spans="3:6" x14ac:dyDescent="0.3">
      <c r="C26" s="153"/>
      <c r="D26" s="100"/>
      <c r="E26" s="269"/>
      <c r="F26" s="102"/>
    </row>
    <row r="27" spans="3:6" x14ac:dyDescent="0.3">
      <c r="C27" s="83" t="s">
        <v>119</v>
      </c>
      <c r="D27" s="100"/>
      <c r="E27" s="268"/>
      <c r="F27" s="102"/>
    </row>
    <row r="28" spans="3:6" x14ac:dyDescent="0.3">
      <c r="C28" s="84" t="s">
        <v>36</v>
      </c>
      <c r="D28" s="82" t="s">
        <v>1</v>
      </c>
      <c r="E28" s="239">
        <v>0</v>
      </c>
      <c r="F28" s="76" t="s">
        <v>35</v>
      </c>
    </row>
    <row r="29" spans="3:6" x14ac:dyDescent="0.3">
      <c r="C29" s="80" t="s">
        <v>121</v>
      </c>
      <c r="D29" s="80" t="s">
        <v>120</v>
      </c>
      <c r="E29" s="238" t="str">
        <f>IFERROR(E25*E28,"")</f>
        <v/>
      </c>
      <c r="F29" s="76" t="s">
        <v>49</v>
      </c>
    </row>
    <row r="30" spans="3:6" x14ac:dyDescent="0.3">
      <c r="C30" s="100"/>
      <c r="D30" s="100"/>
      <c r="E30" s="268"/>
      <c r="F30" s="102"/>
    </row>
    <row r="31" spans="3:6" x14ac:dyDescent="0.3">
      <c r="C31" s="112" t="s">
        <v>398</v>
      </c>
      <c r="D31" s="82" t="s">
        <v>90</v>
      </c>
      <c r="E31" s="242">
        <v>0</v>
      </c>
      <c r="F31" s="76" t="s">
        <v>91</v>
      </c>
    </row>
    <row r="32" spans="3:6" x14ac:dyDescent="0.3">
      <c r="C32" s="100"/>
      <c r="D32" s="100"/>
      <c r="E32" s="110"/>
      <c r="F32" s="102"/>
    </row>
    <row r="33" spans="3:6" x14ac:dyDescent="0.3">
      <c r="C33" s="83" t="s">
        <v>92</v>
      </c>
      <c r="D33" s="216"/>
      <c r="E33" s="274"/>
      <c r="F33" s="216"/>
    </row>
    <row r="34" spans="3:6" x14ac:dyDescent="0.3">
      <c r="C34" s="80" t="s">
        <v>94</v>
      </c>
      <c r="D34" s="80" t="s">
        <v>93</v>
      </c>
      <c r="E34" s="238" t="str">
        <f>IFERROR(E31/E29,"")</f>
        <v/>
      </c>
      <c r="F34" s="76" t="s">
        <v>95</v>
      </c>
    </row>
    <row r="35" spans="3:6" x14ac:dyDescent="0.3">
      <c r="F35" s="270"/>
    </row>
  </sheetData>
  <sheetProtection algorithmName="SHA-512" hashValue="56Wylq7/DLH24LLzJ4pP9FewVKh95r/vy/g5hIhQqr8t8zJu4UvjpZo1MsoWj5chtmPGZM62bQVuB9VT5c8xcg==" saltValue="5cnt+7scxU8BHc6EyTWhyQ==" spinCount="100000" sheet="1" objects="1" scenarios="1"/>
  <mergeCells count="1">
    <mergeCell ref="C1:F1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C1:J40"/>
  <sheetViews>
    <sheetView zoomScale="80" zoomScaleNormal="80" workbookViewId="0">
      <selection activeCell="F9" sqref="F9"/>
    </sheetView>
  </sheetViews>
  <sheetFormatPr defaultRowHeight="14.4" x14ac:dyDescent="0.3"/>
  <cols>
    <col min="1" max="1" width="7.77734375" customWidth="1"/>
    <col min="2" max="2" width="7.6640625" customWidth="1"/>
    <col min="3" max="3" width="12.109375" style="1" customWidth="1"/>
    <col min="4" max="4" width="39.33203125" customWidth="1"/>
    <col min="5" max="5" width="32.77734375" style="93" bestFit="1" customWidth="1"/>
    <col min="6" max="6" width="50.109375" style="3" bestFit="1" customWidth="1"/>
    <col min="7" max="7" width="20" hidden="1" customWidth="1"/>
    <col min="8" max="8" width="6.88671875" customWidth="1"/>
    <col min="9" max="9" width="6.6640625" customWidth="1"/>
    <col min="12" max="12" width="13.33203125" customWidth="1"/>
  </cols>
  <sheetData>
    <row r="1" spans="3:10" ht="28.8" x14ac:dyDescent="0.75">
      <c r="C1" s="193" t="s">
        <v>318</v>
      </c>
      <c r="D1" s="192"/>
      <c r="E1" s="192"/>
      <c r="F1" s="192"/>
      <c r="G1" s="11"/>
    </row>
    <row r="2" spans="3:10" ht="24.6" x14ac:dyDescent="0.7">
      <c r="C2" s="35"/>
      <c r="D2" s="36"/>
      <c r="E2" s="135"/>
      <c r="F2" s="37"/>
    </row>
    <row r="3" spans="3:10" ht="27.75" customHeight="1" x14ac:dyDescent="0.7">
      <c r="C3" s="30" t="s">
        <v>106</v>
      </c>
      <c r="D3" s="31" t="s">
        <v>107</v>
      </c>
      <c r="E3" s="136" t="s">
        <v>164</v>
      </c>
      <c r="F3" s="32" t="s">
        <v>108</v>
      </c>
      <c r="G3" s="4" t="s">
        <v>109</v>
      </c>
    </row>
    <row r="4" spans="3:10" ht="24.6" x14ac:dyDescent="0.7">
      <c r="C4" s="13">
        <v>1</v>
      </c>
      <c r="D4" s="14" t="s">
        <v>207</v>
      </c>
      <c r="E4" s="137">
        <v>0</v>
      </c>
      <c r="F4" s="33" t="s">
        <v>209</v>
      </c>
      <c r="G4" s="2"/>
    </row>
    <row r="5" spans="3:10" s="8" customFormat="1" ht="24" customHeight="1" x14ac:dyDescent="0.3">
      <c r="C5" s="17">
        <v>2</v>
      </c>
      <c r="D5" s="18" t="s">
        <v>208</v>
      </c>
      <c r="E5" s="138">
        <v>0</v>
      </c>
      <c r="F5" s="34" t="s">
        <v>210</v>
      </c>
      <c r="G5" s="5"/>
      <c r="J5" s="7"/>
    </row>
    <row r="6" spans="3:10" s="8" customFormat="1" ht="24" customHeight="1" x14ac:dyDescent="0.7">
      <c r="C6" s="13">
        <v>3</v>
      </c>
      <c r="D6" s="18"/>
      <c r="E6" s="138"/>
      <c r="F6" s="34"/>
      <c r="G6" s="5"/>
      <c r="J6" s="7"/>
    </row>
    <row r="7" spans="3:10" s="8" customFormat="1" ht="24" customHeight="1" x14ac:dyDescent="0.3">
      <c r="C7" s="17">
        <v>4</v>
      </c>
      <c r="D7" s="18"/>
      <c r="E7" s="138"/>
      <c r="F7" s="34"/>
      <c r="G7" s="5"/>
      <c r="J7" s="7"/>
    </row>
    <row r="8" spans="3:10" s="8" customFormat="1" ht="24" customHeight="1" x14ac:dyDescent="0.7">
      <c r="C8" s="13">
        <v>5</v>
      </c>
      <c r="D8" s="18"/>
      <c r="E8" s="138"/>
      <c r="F8" s="34"/>
      <c r="G8" s="5"/>
      <c r="J8" s="7"/>
    </row>
    <row r="9" spans="3:10" s="8" customFormat="1" ht="24" customHeight="1" x14ac:dyDescent="0.3">
      <c r="C9" s="17">
        <v>6</v>
      </c>
      <c r="D9" s="18"/>
      <c r="E9" s="139">
        <v>0</v>
      </c>
      <c r="F9" s="21"/>
      <c r="G9" s="5"/>
      <c r="J9" s="7"/>
    </row>
    <row r="10" spans="3:10" s="8" customFormat="1" ht="24" hidden="1" customHeight="1" x14ac:dyDescent="0.3">
      <c r="C10" s="17">
        <v>4</v>
      </c>
      <c r="D10" s="18"/>
      <c r="E10" s="139"/>
      <c r="F10" s="21"/>
      <c r="G10" s="5"/>
      <c r="J10" s="7"/>
    </row>
    <row r="11" spans="3:10" s="8" customFormat="1" ht="24" hidden="1" customHeight="1" x14ac:dyDescent="0.3">
      <c r="C11" s="17">
        <v>5</v>
      </c>
      <c r="D11" s="18"/>
      <c r="E11" s="139"/>
      <c r="F11" s="21"/>
      <c r="G11" s="5"/>
      <c r="J11" s="7"/>
    </row>
    <row r="12" spans="3:10" s="8" customFormat="1" ht="24" hidden="1" customHeight="1" x14ac:dyDescent="0.3">
      <c r="C12" s="17">
        <v>6</v>
      </c>
      <c r="D12" s="22"/>
      <c r="E12" s="138"/>
      <c r="F12" s="23"/>
      <c r="G12" s="5"/>
      <c r="J12" s="7"/>
    </row>
    <row r="13" spans="3:10" s="8" customFormat="1" ht="24" hidden="1" customHeight="1" x14ac:dyDescent="0.3">
      <c r="C13" s="17">
        <v>7</v>
      </c>
      <c r="D13" s="19"/>
      <c r="E13" s="138"/>
      <c r="F13" s="23"/>
      <c r="G13" s="5"/>
      <c r="J13" s="7"/>
    </row>
    <row r="14" spans="3:10" s="8" customFormat="1" ht="24" hidden="1" customHeight="1" x14ac:dyDescent="0.3">
      <c r="C14" s="17">
        <v>8</v>
      </c>
      <c r="D14" s="24"/>
      <c r="E14" s="140"/>
      <c r="F14" s="20"/>
      <c r="G14" s="5"/>
      <c r="J14" s="7"/>
    </row>
    <row r="15" spans="3:10" ht="24.6" hidden="1" x14ac:dyDescent="0.7">
      <c r="C15" s="13">
        <v>9</v>
      </c>
      <c r="D15" s="25"/>
      <c r="E15" s="137"/>
      <c r="F15" s="16"/>
      <c r="G15" s="2"/>
    </row>
    <row r="16" spans="3:10" ht="24.6" hidden="1" x14ac:dyDescent="0.7">
      <c r="C16" s="13">
        <v>10</v>
      </c>
      <c r="D16" s="15"/>
      <c r="E16" s="137"/>
      <c r="F16" s="16"/>
      <c r="G16" s="2"/>
    </row>
    <row r="17" spans="3:7" ht="24.6" hidden="1" x14ac:dyDescent="0.7">
      <c r="C17" s="13">
        <v>11</v>
      </c>
      <c r="D17" s="26"/>
      <c r="E17" s="141"/>
      <c r="F17" s="27"/>
      <c r="G17" s="2"/>
    </row>
    <row r="18" spans="3:7" ht="24.6" hidden="1" x14ac:dyDescent="0.7">
      <c r="C18" s="13">
        <v>12</v>
      </c>
      <c r="D18" s="14"/>
      <c r="E18" s="142"/>
      <c r="F18" s="28"/>
      <c r="G18" s="2"/>
    </row>
    <row r="19" spans="3:7" ht="24.6" hidden="1" x14ac:dyDescent="0.7">
      <c r="C19" s="13">
        <v>13</v>
      </c>
      <c r="D19" s="26"/>
      <c r="E19" s="141"/>
      <c r="F19" s="27"/>
      <c r="G19" s="2"/>
    </row>
    <row r="20" spans="3:7" ht="24.6" hidden="1" x14ac:dyDescent="0.7">
      <c r="C20" s="13">
        <v>14</v>
      </c>
      <c r="D20" s="25"/>
      <c r="E20" s="137"/>
      <c r="F20" s="16"/>
      <c r="G20" s="2"/>
    </row>
    <row r="21" spans="3:7" ht="24.6" hidden="1" x14ac:dyDescent="0.7">
      <c r="C21" s="13">
        <v>15</v>
      </c>
      <c r="D21" s="15"/>
      <c r="E21" s="137"/>
      <c r="F21" s="16"/>
      <c r="G21" s="2"/>
    </row>
    <row r="22" spans="3:7" ht="24.6" hidden="1" x14ac:dyDescent="0.7">
      <c r="C22" s="13">
        <v>16</v>
      </c>
      <c r="D22" s="26"/>
      <c r="E22" s="141"/>
      <c r="F22" s="29"/>
      <c r="G22" s="2"/>
    </row>
    <row r="23" spans="3:7" ht="24.6" hidden="1" x14ac:dyDescent="0.7">
      <c r="C23" s="13">
        <v>17</v>
      </c>
      <c r="D23" s="26"/>
      <c r="E23" s="141"/>
      <c r="F23" s="29"/>
      <c r="G23" s="2"/>
    </row>
    <row r="24" spans="3:7" ht="24.6" hidden="1" x14ac:dyDescent="0.7">
      <c r="C24" s="13">
        <v>18</v>
      </c>
      <c r="D24" s="26"/>
      <c r="E24" s="141"/>
      <c r="F24" s="29"/>
      <c r="G24" s="2"/>
    </row>
    <row r="25" spans="3:7" ht="24.6" hidden="1" x14ac:dyDescent="0.7">
      <c r="C25" s="13">
        <v>19</v>
      </c>
      <c r="D25" s="26"/>
      <c r="E25" s="141"/>
      <c r="F25" s="29"/>
      <c r="G25" s="2"/>
    </row>
    <row r="26" spans="3:7" ht="24.6" hidden="1" x14ac:dyDescent="0.7">
      <c r="C26" s="13">
        <v>20</v>
      </c>
      <c r="D26" s="26"/>
      <c r="E26" s="141"/>
      <c r="F26" s="29"/>
      <c r="G26" s="2"/>
    </row>
    <row r="27" spans="3:7" ht="24.6" hidden="1" x14ac:dyDescent="0.7">
      <c r="C27" s="13">
        <v>21</v>
      </c>
      <c r="D27" s="26"/>
      <c r="E27" s="141"/>
      <c r="F27" s="29"/>
      <c r="G27" s="2"/>
    </row>
    <row r="28" spans="3:7" ht="24.6" hidden="1" x14ac:dyDescent="0.7">
      <c r="C28" s="13">
        <v>22</v>
      </c>
      <c r="D28" s="26"/>
      <c r="E28" s="141"/>
      <c r="F28" s="29"/>
      <c r="G28" s="2"/>
    </row>
    <row r="29" spans="3:7" ht="24.6" x14ac:dyDescent="0.7">
      <c r="C29" s="194" t="s">
        <v>110</v>
      </c>
      <c r="D29" s="195"/>
      <c r="E29" s="142">
        <v>0</v>
      </c>
      <c r="F29" s="12"/>
    </row>
    <row r="31" spans="3:7" x14ac:dyDescent="0.3">
      <c r="C31" s="9" t="s">
        <v>111</v>
      </c>
      <c r="D31" s="10"/>
    </row>
    <row r="32" spans="3:7" x14ac:dyDescent="0.3">
      <c r="C32"/>
    </row>
    <row r="33" spans="3:4" ht="24" customHeight="1" x14ac:dyDescent="0.3">
      <c r="C33" s="6" t="s">
        <v>158</v>
      </c>
    </row>
    <row r="34" spans="3:4" ht="24.6" x14ac:dyDescent="0.3">
      <c r="C34" s="6" t="s">
        <v>151</v>
      </c>
      <c r="D34" s="7"/>
    </row>
    <row r="35" spans="3:4" ht="24.6" x14ac:dyDescent="0.3">
      <c r="C35" s="6" t="s">
        <v>152</v>
      </c>
      <c r="D35" s="7"/>
    </row>
    <row r="36" spans="3:4" ht="24.6" x14ac:dyDescent="0.3">
      <c r="C36" s="6" t="s">
        <v>153</v>
      </c>
      <c r="D36" s="7"/>
    </row>
    <row r="37" spans="3:4" ht="24.6" x14ac:dyDescent="0.3">
      <c r="C37" s="6" t="s">
        <v>154</v>
      </c>
      <c r="D37" s="7"/>
    </row>
    <row r="38" spans="3:4" ht="24.6" x14ac:dyDescent="0.3">
      <c r="C38" s="6" t="s">
        <v>155</v>
      </c>
      <c r="D38" s="7"/>
    </row>
    <row r="39" spans="3:4" ht="24.6" x14ac:dyDescent="0.3">
      <c r="C39" s="6" t="s">
        <v>156</v>
      </c>
      <c r="D39" s="7"/>
    </row>
    <row r="40" spans="3:4" ht="24.6" x14ac:dyDescent="0.3">
      <c r="C40" s="6" t="s">
        <v>157</v>
      </c>
      <c r="D40" s="7"/>
    </row>
  </sheetData>
  <mergeCells count="2">
    <mergeCell ref="C1:F1"/>
    <mergeCell ref="C29:D29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I35"/>
  <sheetViews>
    <sheetView topLeftCell="A9" zoomScaleNormal="100" workbookViewId="0">
      <selection activeCell="H26" sqref="H26"/>
    </sheetView>
  </sheetViews>
  <sheetFormatPr defaultColWidth="9.109375" defaultRowHeight="14.4" x14ac:dyDescent="0.3"/>
  <cols>
    <col min="1" max="1" width="7.77734375" style="70" customWidth="1"/>
    <col min="2" max="2" width="7.77734375" style="69" customWidth="1"/>
    <col min="3" max="3" width="70.77734375" style="70" bestFit="1" customWidth="1"/>
    <col min="4" max="4" width="15.21875" style="70" customWidth="1"/>
    <col min="5" max="5" width="13.33203125" style="144" bestFit="1" customWidth="1"/>
    <col min="6" max="6" width="12.21875" style="70" customWidth="1"/>
    <col min="7" max="7" width="7.109375" style="70" customWidth="1"/>
    <col min="8" max="8" width="6.88671875" style="70" customWidth="1"/>
    <col min="9" max="9" width="6.6640625" style="70" customWidth="1"/>
    <col min="10" max="11" width="9.109375" style="70"/>
    <col min="12" max="12" width="13.33203125" style="70" customWidth="1"/>
    <col min="13" max="16384" width="9.109375" style="70"/>
  </cols>
  <sheetData>
    <row r="1" spans="2:9" ht="18" x14ac:dyDescent="0.35">
      <c r="C1" s="192" t="s">
        <v>211</v>
      </c>
      <c r="D1" s="196"/>
      <c r="E1" s="196"/>
      <c r="F1" s="196"/>
    </row>
    <row r="2" spans="2:9" x14ac:dyDescent="0.3">
      <c r="C2"/>
      <c r="D2"/>
      <c r="E2" s="146"/>
      <c r="F2"/>
    </row>
    <row r="3" spans="2:9" x14ac:dyDescent="0.3">
      <c r="C3" s="113" t="s">
        <v>4</v>
      </c>
      <c r="D3" s="74" t="s">
        <v>18</v>
      </c>
      <c r="E3" s="147" t="s">
        <v>12</v>
      </c>
      <c r="F3" s="74" t="s">
        <v>13</v>
      </c>
    </row>
    <row r="4" spans="2:9" x14ac:dyDescent="0.3">
      <c r="B4" s="69" t="s">
        <v>4</v>
      </c>
      <c r="C4" s="113" t="s">
        <v>97</v>
      </c>
      <c r="D4" s="80" t="s">
        <v>34</v>
      </c>
      <c r="E4" s="148">
        <f>'Form 1'!E21</f>
        <v>0</v>
      </c>
      <c r="F4" s="2" t="s">
        <v>50</v>
      </c>
      <c r="G4" s="127"/>
    </row>
    <row r="5" spans="2:9" x14ac:dyDescent="0.3">
      <c r="C5" s="113" t="s">
        <v>98</v>
      </c>
      <c r="D5" s="80" t="s">
        <v>38</v>
      </c>
      <c r="E5" s="149">
        <f>'Form 1'!E25</f>
        <v>0</v>
      </c>
      <c r="F5" s="2" t="s">
        <v>49</v>
      </c>
    </row>
    <row r="6" spans="2:9" x14ac:dyDescent="0.3">
      <c r="C6" s="130" t="s">
        <v>199</v>
      </c>
      <c r="D6" s="102"/>
      <c r="E6" s="150"/>
      <c r="F6" s="100"/>
    </row>
    <row r="7" spans="2:9" x14ac:dyDescent="0.3">
      <c r="C7" s="130" t="s">
        <v>200</v>
      </c>
      <c r="D7" s="102"/>
      <c r="E7" s="150"/>
      <c r="F7" s="100"/>
    </row>
    <row r="8" spans="2:9" x14ac:dyDescent="0.3">
      <c r="C8" s="213" t="s">
        <v>342</v>
      </c>
      <c r="D8" s="102"/>
      <c r="E8" s="150"/>
      <c r="F8" s="100"/>
    </row>
    <row r="9" spans="2:9" x14ac:dyDescent="0.3">
      <c r="C9" s="112" t="s">
        <v>333</v>
      </c>
      <c r="D9" s="82" t="s">
        <v>334</v>
      </c>
      <c r="E9" s="143">
        <v>0</v>
      </c>
      <c r="F9" s="2" t="s">
        <v>0</v>
      </c>
    </row>
    <row r="10" spans="2:9" x14ac:dyDescent="0.3">
      <c r="C10" s="112" t="s">
        <v>305</v>
      </c>
      <c r="D10" s="82" t="s">
        <v>307</v>
      </c>
      <c r="E10" s="143">
        <v>0</v>
      </c>
      <c r="F10" s="2" t="s">
        <v>15</v>
      </c>
      <c r="G10" s="127"/>
    </row>
    <row r="11" spans="2:9" x14ac:dyDescent="0.3">
      <c r="C11" s="112" t="s">
        <v>306</v>
      </c>
      <c r="D11" s="82" t="s">
        <v>308</v>
      </c>
      <c r="E11" s="143">
        <v>0</v>
      </c>
      <c r="F11" s="2" t="s">
        <v>15</v>
      </c>
      <c r="G11" s="127"/>
    </row>
    <row r="12" spans="2:9" x14ac:dyDescent="0.3">
      <c r="C12" s="113" t="s">
        <v>309</v>
      </c>
      <c r="D12" s="80" t="s">
        <v>310</v>
      </c>
      <c r="E12" s="219">
        <f>IFERROR((E10+E11)/2,"")</f>
        <v>0</v>
      </c>
      <c r="F12" s="2" t="s">
        <v>15</v>
      </c>
      <c r="G12" s="127"/>
    </row>
    <row r="13" spans="2:9" x14ac:dyDescent="0.3">
      <c r="C13" s="220" t="s">
        <v>335</v>
      </c>
      <c r="D13" s="221" t="s">
        <v>336</v>
      </c>
      <c r="E13" s="277">
        <v>1.0129999999999999</v>
      </c>
      <c r="F13" s="2" t="s">
        <v>15</v>
      </c>
      <c r="G13" s="71" t="s">
        <v>352</v>
      </c>
      <c r="H13" s="69">
        <v>1.0129999999999999</v>
      </c>
      <c r="I13" s="69" t="s">
        <v>15</v>
      </c>
    </row>
    <row r="14" spans="2:9" x14ac:dyDescent="0.3">
      <c r="C14" s="220" t="s">
        <v>351</v>
      </c>
      <c r="D14" s="211" t="s">
        <v>337</v>
      </c>
      <c r="E14" s="212">
        <v>1.4</v>
      </c>
      <c r="F14" s="2"/>
      <c r="G14" s="127"/>
    </row>
    <row r="15" spans="2:9" x14ac:dyDescent="0.3">
      <c r="C15" s="112" t="s">
        <v>338</v>
      </c>
      <c r="D15" s="214" t="s">
        <v>339</v>
      </c>
      <c r="E15" s="225">
        <v>1</v>
      </c>
      <c r="F15" s="2" t="s">
        <v>340</v>
      </c>
      <c r="G15" s="127"/>
    </row>
    <row r="16" spans="2:9" x14ac:dyDescent="0.3">
      <c r="C16" s="213" t="s">
        <v>341</v>
      </c>
      <c r="D16" s="216"/>
      <c r="E16" s="217"/>
      <c r="F16" s="218"/>
      <c r="G16" s="127"/>
    </row>
    <row r="17" spans="3:8" x14ac:dyDescent="0.3">
      <c r="C17" s="112" t="s">
        <v>311</v>
      </c>
      <c r="D17" s="82" t="s">
        <v>313</v>
      </c>
      <c r="E17" s="143">
        <v>0</v>
      </c>
      <c r="F17" s="2" t="s">
        <v>15</v>
      </c>
    </row>
    <row r="18" spans="3:8" x14ac:dyDescent="0.3">
      <c r="C18" s="112" t="s">
        <v>312</v>
      </c>
      <c r="D18" s="82" t="s">
        <v>314</v>
      </c>
      <c r="E18" s="143">
        <v>0</v>
      </c>
      <c r="F18" s="2" t="s">
        <v>15</v>
      </c>
    </row>
    <row r="19" spans="3:8" x14ac:dyDescent="0.3">
      <c r="C19" s="113" t="s">
        <v>354</v>
      </c>
      <c r="D19" s="80" t="s">
        <v>315</v>
      </c>
      <c r="E19" s="219">
        <f>IFERROR((E17+E18)/2,"")</f>
        <v>0</v>
      </c>
      <c r="F19" s="2" t="s">
        <v>15</v>
      </c>
    </row>
    <row r="20" spans="3:8" x14ac:dyDescent="0.3">
      <c r="C20" s="213" t="s">
        <v>344</v>
      </c>
      <c r="D20" s="216"/>
      <c r="E20" s="224"/>
      <c r="F20" s="215"/>
    </row>
    <row r="21" spans="3:8" x14ac:dyDescent="0.3">
      <c r="C21" s="113" t="s">
        <v>357</v>
      </c>
      <c r="D21" s="80" t="s">
        <v>343</v>
      </c>
      <c r="E21" s="222">
        <f>E9*((E19/E13)^((E14-1)/(E15*E14))-1)/((E12/E13)^((E14-1)/(E15*E14))-1)</f>
        <v>0</v>
      </c>
      <c r="F21" s="2" t="s">
        <v>0</v>
      </c>
    </row>
    <row r="22" spans="3:8" x14ac:dyDescent="0.3">
      <c r="C22" s="113" t="s">
        <v>347</v>
      </c>
      <c r="D22" s="80" t="s">
        <v>348</v>
      </c>
      <c r="E22" s="222">
        <f>E9-E21</f>
        <v>0</v>
      </c>
      <c r="F22" s="2" t="s">
        <v>0</v>
      </c>
      <c r="H22" s="227" t="e">
        <f>E22/E9</f>
        <v>#DIV/0!</v>
      </c>
    </row>
    <row r="23" spans="3:8" x14ac:dyDescent="0.3">
      <c r="C23" s="112" t="s">
        <v>345</v>
      </c>
      <c r="D23" s="82" t="s">
        <v>346</v>
      </c>
      <c r="E23" s="226">
        <v>0</v>
      </c>
      <c r="F23" s="223" t="s">
        <v>349</v>
      </c>
    </row>
    <row r="24" spans="3:8" x14ac:dyDescent="0.3">
      <c r="C24" s="83" t="s">
        <v>46</v>
      </c>
      <c r="D24"/>
      <c r="E24" s="146"/>
      <c r="F24" s="100"/>
    </row>
    <row r="25" spans="3:8" x14ac:dyDescent="0.3">
      <c r="C25" s="80" t="s">
        <v>350</v>
      </c>
      <c r="D25" s="80" t="s">
        <v>45</v>
      </c>
      <c r="E25" s="148">
        <f>E22*E23</f>
        <v>0</v>
      </c>
      <c r="F25" s="2" t="s">
        <v>50</v>
      </c>
    </row>
    <row r="26" spans="3:8" x14ac:dyDescent="0.3">
      <c r="C26"/>
      <c r="D26" s="100"/>
      <c r="E26" s="70"/>
    </row>
    <row r="27" spans="3:8" ht="15" customHeight="1" x14ac:dyDescent="0.3">
      <c r="C27" s="213" t="s">
        <v>51</v>
      </c>
      <c r="D27" s="100"/>
      <c r="E27" s="151"/>
      <c r="F27" s="100"/>
    </row>
    <row r="28" spans="3:8" x14ac:dyDescent="0.3">
      <c r="C28" s="84" t="s">
        <v>36</v>
      </c>
      <c r="D28" s="82" t="s">
        <v>1</v>
      </c>
      <c r="E28" s="145">
        <v>0</v>
      </c>
      <c r="F28" s="2" t="s">
        <v>35</v>
      </c>
    </row>
    <row r="29" spans="3:8" ht="15.75" customHeight="1" x14ac:dyDescent="0.3">
      <c r="C29" s="80" t="s">
        <v>53</v>
      </c>
      <c r="D29" s="80" t="s">
        <v>52</v>
      </c>
      <c r="E29" s="148">
        <f>E25*E28</f>
        <v>0</v>
      </c>
      <c r="F29" s="2" t="s">
        <v>49</v>
      </c>
    </row>
    <row r="30" spans="3:8" x14ac:dyDescent="0.3">
      <c r="C30" s="100"/>
      <c r="D30" s="100"/>
      <c r="E30" s="151"/>
      <c r="F30" s="100"/>
    </row>
    <row r="31" spans="3:8" x14ac:dyDescent="0.3">
      <c r="C31" s="112" t="s">
        <v>100</v>
      </c>
      <c r="D31" s="82" t="s">
        <v>90</v>
      </c>
      <c r="E31" s="143">
        <v>0</v>
      </c>
      <c r="F31" s="2" t="s">
        <v>91</v>
      </c>
    </row>
    <row r="32" spans="3:8" x14ac:dyDescent="0.3">
      <c r="C32"/>
      <c r="D32" s="100"/>
      <c r="E32" s="151"/>
      <c r="F32"/>
    </row>
    <row r="33" spans="3:6" x14ac:dyDescent="0.3">
      <c r="C33" s="213" t="s">
        <v>92</v>
      </c>
      <c r="D33" s="100"/>
      <c r="E33" s="151"/>
      <c r="F33"/>
    </row>
    <row r="34" spans="3:6" x14ac:dyDescent="0.3">
      <c r="C34" s="80" t="s">
        <v>94</v>
      </c>
      <c r="D34" s="80" t="s">
        <v>93</v>
      </c>
      <c r="E34" s="148" t="str">
        <f>IFERROR(E31/E29,"")</f>
        <v/>
      </c>
      <c r="F34" s="2" t="s">
        <v>95</v>
      </c>
    </row>
    <row r="35" spans="3:6" x14ac:dyDescent="0.3">
      <c r="F35"/>
    </row>
  </sheetData>
  <sheetProtection algorithmName="SHA-512" hashValue="ed5YR6DfXszi621wJtIEK+YuB4uDwe0zHrFQrV6E/72ueJ1VJTWaCPk9oJSgruhy2Db4nZvLiOc9NV4a0bs6zQ==" saltValue="MyxxMIbZajodpkEruLj2Kg==" spinCount="100000" sheet="1" objects="1" scenarios="1"/>
  <mergeCells count="1">
    <mergeCell ref="C1:F1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207FA-0060-4CAD-B473-F14FDCB534B0}">
  <dimension ref="B1:I35"/>
  <sheetViews>
    <sheetView topLeftCell="A9" workbookViewId="0">
      <selection activeCell="H25" sqref="H25"/>
    </sheetView>
  </sheetViews>
  <sheetFormatPr defaultColWidth="9.109375" defaultRowHeight="14.4" x14ac:dyDescent="0.3"/>
  <cols>
    <col min="1" max="1" width="7.77734375" style="70" customWidth="1"/>
    <col min="2" max="2" width="7.77734375" style="69" customWidth="1"/>
    <col min="3" max="3" width="79.109375" style="70" bestFit="1" customWidth="1"/>
    <col min="4" max="4" width="15.21875" style="70" customWidth="1"/>
    <col min="5" max="5" width="13.33203125" style="144" bestFit="1" customWidth="1"/>
    <col min="6" max="6" width="12.21875" style="70" customWidth="1"/>
    <col min="7" max="7" width="7.109375" style="70" customWidth="1"/>
    <col min="8" max="8" width="6.88671875" style="70" customWidth="1"/>
    <col min="9" max="9" width="6.6640625" style="70" customWidth="1"/>
    <col min="10" max="11" width="9.109375" style="70"/>
    <col min="12" max="12" width="13.33203125" style="70" customWidth="1"/>
    <col min="13" max="16384" width="9.109375" style="70"/>
  </cols>
  <sheetData>
    <row r="1" spans="2:9" ht="18" x14ac:dyDescent="0.35">
      <c r="C1" s="192" t="s">
        <v>212</v>
      </c>
      <c r="D1" s="192"/>
      <c r="E1" s="192"/>
      <c r="F1" s="192"/>
    </row>
    <row r="2" spans="2:9" x14ac:dyDescent="0.3">
      <c r="C2"/>
      <c r="D2"/>
      <c r="E2" s="146"/>
      <c r="F2"/>
    </row>
    <row r="3" spans="2:9" x14ac:dyDescent="0.3">
      <c r="C3" s="113" t="s">
        <v>4</v>
      </c>
      <c r="D3" s="74" t="s">
        <v>18</v>
      </c>
      <c r="E3" s="147" t="s">
        <v>12</v>
      </c>
      <c r="F3" s="74" t="s">
        <v>13</v>
      </c>
    </row>
    <row r="4" spans="2:9" x14ac:dyDescent="0.3">
      <c r="B4" s="69" t="s">
        <v>4</v>
      </c>
      <c r="C4" s="113" t="s">
        <v>97</v>
      </c>
      <c r="D4" s="80" t="s">
        <v>34</v>
      </c>
      <c r="E4" s="148">
        <f>'Form 1'!E21</f>
        <v>0</v>
      </c>
      <c r="F4" s="2" t="s">
        <v>50</v>
      </c>
      <c r="G4" s="127"/>
    </row>
    <row r="5" spans="2:9" x14ac:dyDescent="0.3">
      <c r="C5" s="113" t="s">
        <v>98</v>
      </c>
      <c r="D5" s="80" t="s">
        <v>38</v>
      </c>
      <c r="E5" s="149">
        <f>'Form 1'!E25</f>
        <v>0</v>
      </c>
      <c r="F5" s="2" t="s">
        <v>49</v>
      </c>
    </row>
    <row r="6" spans="2:9" x14ac:dyDescent="0.3">
      <c r="C6" s="130" t="s">
        <v>199</v>
      </c>
      <c r="D6" s="102"/>
      <c r="E6" s="150"/>
      <c r="F6" s="100"/>
    </row>
    <row r="7" spans="2:9" x14ac:dyDescent="0.3">
      <c r="C7" s="130" t="s">
        <v>200</v>
      </c>
      <c r="D7" s="102"/>
      <c r="E7" s="150"/>
      <c r="F7" s="100"/>
    </row>
    <row r="8" spans="2:9" x14ac:dyDescent="0.3">
      <c r="C8" s="213" t="s">
        <v>355</v>
      </c>
      <c r="D8" s="102"/>
      <c r="E8" s="150"/>
      <c r="F8" s="100"/>
    </row>
    <row r="9" spans="2:9" x14ac:dyDescent="0.3">
      <c r="C9" s="112" t="s">
        <v>333</v>
      </c>
      <c r="D9" s="82" t="s">
        <v>334</v>
      </c>
      <c r="E9" s="143">
        <v>0</v>
      </c>
      <c r="F9" s="2" t="s">
        <v>0</v>
      </c>
    </row>
    <row r="10" spans="2:9" x14ac:dyDescent="0.3">
      <c r="C10" s="112" t="s">
        <v>101</v>
      </c>
      <c r="D10" s="82" t="s">
        <v>103</v>
      </c>
      <c r="E10" s="109">
        <v>0</v>
      </c>
      <c r="F10" s="76" t="s">
        <v>105</v>
      </c>
      <c r="G10" s="127"/>
    </row>
    <row r="11" spans="2:9" x14ac:dyDescent="0.3">
      <c r="C11" s="220" t="s">
        <v>4</v>
      </c>
      <c r="D11" s="221" t="s">
        <v>4</v>
      </c>
      <c r="E11" s="275">
        <f>E10+273</f>
        <v>273</v>
      </c>
      <c r="F11" s="76" t="s">
        <v>353</v>
      </c>
      <c r="G11" s="127"/>
    </row>
    <row r="12" spans="2:9" x14ac:dyDescent="0.3">
      <c r="C12" s="112" t="s">
        <v>359</v>
      </c>
      <c r="D12" s="82" t="s">
        <v>310</v>
      </c>
      <c r="E12" s="226">
        <v>0</v>
      </c>
      <c r="F12" s="2" t="s">
        <v>15</v>
      </c>
      <c r="G12" s="127"/>
    </row>
    <row r="13" spans="2:9" x14ac:dyDescent="0.3">
      <c r="C13" s="220" t="s">
        <v>335</v>
      </c>
      <c r="D13" s="221" t="s">
        <v>336</v>
      </c>
      <c r="E13" s="277">
        <v>1.0129999999999999</v>
      </c>
      <c r="F13" s="2" t="s">
        <v>15</v>
      </c>
      <c r="G13" s="71" t="s">
        <v>352</v>
      </c>
      <c r="H13" s="69">
        <v>1.0113000000000001</v>
      </c>
      <c r="I13" s="69" t="s">
        <v>15</v>
      </c>
    </row>
    <row r="14" spans="2:9" x14ac:dyDescent="0.3">
      <c r="C14" s="220" t="s">
        <v>351</v>
      </c>
      <c r="D14" s="211" t="s">
        <v>337</v>
      </c>
      <c r="E14" s="212">
        <v>1.4</v>
      </c>
      <c r="F14" s="2"/>
      <c r="G14" s="127"/>
    </row>
    <row r="15" spans="2:9" x14ac:dyDescent="0.3">
      <c r="C15" s="112" t="s">
        <v>338</v>
      </c>
      <c r="D15" s="214" t="s">
        <v>339</v>
      </c>
      <c r="E15" s="225">
        <v>1</v>
      </c>
      <c r="F15" s="2" t="s">
        <v>340</v>
      </c>
      <c r="G15" s="127"/>
    </row>
    <row r="16" spans="2:9" x14ac:dyDescent="0.3">
      <c r="C16" s="213" t="s">
        <v>356</v>
      </c>
      <c r="D16" s="216"/>
      <c r="E16" s="217"/>
      <c r="F16" s="218"/>
      <c r="G16" s="127"/>
    </row>
    <row r="17" spans="3:8" x14ac:dyDescent="0.3">
      <c r="C17" s="112" t="s">
        <v>102</v>
      </c>
      <c r="D17" s="82" t="s">
        <v>104</v>
      </c>
      <c r="E17" s="109">
        <v>0</v>
      </c>
      <c r="F17" s="76" t="s">
        <v>105</v>
      </c>
    </row>
    <row r="18" spans="3:8" x14ac:dyDescent="0.3">
      <c r="C18" s="220"/>
      <c r="D18" s="221"/>
      <c r="E18" s="275">
        <f>E17+273</f>
        <v>273</v>
      </c>
      <c r="F18" s="76" t="s">
        <v>353</v>
      </c>
    </row>
    <row r="19" spans="3:8" x14ac:dyDescent="0.3">
      <c r="C19" s="112" t="s">
        <v>359</v>
      </c>
      <c r="D19" s="82" t="s">
        <v>315</v>
      </c>
      <c r="E19" s="226">
        <v>0</v>
      </c>
      <c r="F19" s="2" t="s">
        <v>15</v>
      </c>
    </row>
    <row r="20" spans="3:8" x14ac:dyDescent="0.3">
      <c r="C20" s="213" t="s">
        <v>344</v>
      </c>
      <c r="D20" s="216"/>
      <c r="E20" s="224"/>
      <c r="F20" s="215"/>
    </row>
    <row r="21" spans="3:8" x14ac:dyDescent="0.3">
      <c r="C21" s="113" t="s">
        <v>358</v>
      </c>
      <c r="D21" s="80" t="s">
        <v>343</v>
      </c>
      <c r="E21" s="222">
        <f>E9*(E18/E11)*((E19/E13)^((E14-1)/(E15*E14))-1)/((E12/E13)^((E14-1)/(E15*E14))-1)</f>
        <v>0</v>
      </c>
      <c r="F21" s="2" t="s">
        <v>0</v>
      </c>
    </row>
    <row r="22" spans="3:8" x14ac:dyDescent="0.3">
      <c r="C22" s="113" t="s">
        <v>347</v>
      </c>
      <c r="D22" s="80" t="s">
        <v>348</v>
      </c>
      <c r="E22" s="222">
        <f>E9-E21</f>
        <v>0</v>
      </c>
      <c r="F22" s="2" t="s">
        <v>0</v>
      </c>
      <c r="H22" s="228" t="e">
        <f>E22/E9</f>
        <v>#DIV/0!</v>
      </c>
    </row>
    <row r="23" spans="3:8" x14ac:dyDescent="0.3">
      <c r="C23" s="112" t="s">
        <v>345</v>
      </c>
      <c r="D23" s="82" t="s">
        <v>346</v>
      </c>
      <c r="E23" s="226">
        <v>0</v>
      </c>
      <c r="F23" s="223" t="s">
        <v>349</v>
      </c>
    </row>
    <row r="24" spans="3:8" x14ac:dyDescent="0.3">
      <c r="C24" s="83" t="s">
        <v>46</v>
      </c>
      <c r="D24"/>
      <c r="E24" s="146"/>
      <c r="F24" s="100"/>
    </row>
    <row r="25" spans="3:8" x14ac:dyDescent="0.3">
      <c r="C25" s="80" t="s">
        <v>350</v>
      </c>
      <c r="D25" s="80" t="s">
        <v>45</v>
      </c>
      <c r="E25" s="148">
        <f>E22*E23</f>
        <v>0</v>
      </c>
      <c r="F25" s="2" t="s">
        <v>50</v>
      </c>
    </row>
    <row r="26" spans="3:8" x14ac:dyDescent="0.3">
      <c r="C26"/>
      <c r="D26" s="100"/>
      <c r="E26" s="70"/>
    </row>
    <row r="27" spans="3:8" ht="15" customHeight="1" x14ac:dyDescent="0.3">
      <c r="C27" s="213" t="s">
        <v>51</v>
      </c>
      <c r="D27" s="100"/>
      <c r="E27" s="151"/>
      <c r="F27" s="100"/>
    </row>
    <row r="28" spans="3:8" x14ac:dyDescent="0.3">
      <c r="C28" s="84" t="s">
        <v>36</v>
      </c>
      <c r="D28" s="82" t="s">
        <v>1</v>
      </c>
      <c r="E28" s="145">
        <v>0</v>
      </c>
      <c r="F28" s="2" t="s">
        <v>35</v>
      </c>
    </row>
    <row r="29" spans="3:8" ht="15.75" customHeight="1" x14ac:dyDescent="0.3">
      <c r="C29" s="80" t="s">
        <v>53</v>
      </c>
      <c r="D29" s="80" t="s">
        <v>52</v>
      </c>
      <c r="E29" s="148">
        <f>E25*E28</f>
        <v>0</v>
      </c>
      <c r="F29" s="2" t="s">
        <v>49</v>
      </c>
    </row>
    <row r="30" spans="3:8" x14ac:dyDescent="0.3">
      <c r="C30" s="100"/>
      <c r="D30" s="100"/>
      <c r="E30" s="151"/>
      <c r="F30" s="100"/>
    </row>
    <row r="31" spans="3:8" x14ac:dyDescent="0.3">
      <c r="C31" s="112" t="s">
        <v>100</v>
      </c>
      <c r="D31" s="82" t="s">
        <v>90</v>
      </c>
      <c r="E31" s="143">
        <v>0</v>
      </c>
      <c r="F31" s="2" t="s">
        <v>91</v>
      </c>
    </row>
    <row r="32" spans="3:8" x14ac:dyDescent="0.3">
      <c r="C32"/>
      <c r="D32" s="100"/>
      <c r="E32" s="151"/>
      <c r="F32"/>
    </row>
    <row r="33" spans="3:6" x14ac:dyDescent="0.3">
      <c r="C33" s="213" t="s">
        <v>92</v>
      </c>
      <c r="D33" s="100"/>
      <c r="E33" s="151"/>
      <c r="F33"/>
    </row>
    <row r="34" spans="3:6" x14ac:dyDescent="0.3">
      <c r="C34" s="80" t="s">
        <v>94</v>
      </c>
      <c r="D34" s="80" t="s">
        <v>93</v>
      </c>
      <c r="E34" s="148" t="str">
        <f>IFERROR(E31/E29,"")</f>
        <v/>
      </c>
      <c r="F34" s="2" t="s">
        <v>95</v>
      </c>
    </row>
    <row r="35" spans="3:6" x14ac:dyDescent="0.3">
      <c r="F35"/>
    </row>
  </sheetData>
  <sheetProtection algorithmName="SHA-512" hashValue="14H2ENtFyH8/Zs/39BZs2hJPWHwbP64rfucYps81Zjmfnq3ZTTuf6ZWpv1hLSQDZNiK5feoK4UkVAmx73bQAVA==" saltValue="hJ5Dc0RjuFiuceRg0qQy5g==" spinCount="100000" sheet="1" objects="1" scenarios="1"/>
  <mergeCells count="1">
    <mergeCell ref="C1:F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G20"/>
  <sheetViews>
    <sheetView zoomScaleNormal="100" workbookViewId="0">
      <selection activeCell="H13" sqref="H13"/>
    </sheetView>
  </sheetViews>
  <sheetFormatPr defaultColWidth="9.109375" defaultRowHeight="14.4" x14ac:dyDescent="0.3"/>
  <cols>
    <col min="1" max="1" width="7.77734375" style="70" customWidth="1"/>
    <col min="2" max="2" width="7.77734375" style="69" customWidth="1"/>
    <col min="3" max="3" width="54" style="70" customWidth="1"/>
    <col min="4" max="4" width="15.21875" style="70" customWidth="1"/>
    <col min="5" max="5" width="13.33203125" style="90" bestFit="1" customWidth="1"/>
    <col min="6" max="6" width="12" style="70" customWidth="1"/>
    <col min="7" max="7" width="7.109375" style="70" customWidth="1"/>
    <col min="8" max="8" width="6.88671875" style="70" customWidth="1"/>
    <col min="9" max="9" width="6.6640625" style="70" customWidth="1"/>
    <col min="10" max="11" width="9.109375" style="70"/>
    <col min="12" max="12" width="13.33203125" style="70" customWidth="1"/>
    <col min="13" max="16384" width="9.109375" style="70"/>
  </cols>
  <sheetData>
    <row r="1" spans="2:7" ht="18" x14ac:dyDescent="0.35">
      <c r="C1" s="192" t="s">
        <v>213</v>
      </c>
      <c r="D1" s="192"/>
      <c r="E1" s="192"/>
      <c r="F1" s="192"/>
    </row>
    <row r="2" spans="2:7" x14ac:dyDescent="0.3">
      <c r="C2"/>
      <c r="D2"/>
      <c r="E2" s="86"/>
      <c r="F2"/>
    </row>
    <row r="3" spans="2:7" x14ac:dyDescent="0.3">
      <c r="C3" s="94" t="s">
        <v>159</v>
      </c>
      <c r="D3" s="74" t="s">
        <v>18</v>
      </c>
      <c r="E3" s="87" t="s">
        <v>12</v>
      </c>
      <c r="F3" s="74" t="s">
        <v>13</v>
      </c>
    </row>
    <row r="4" spans="2:7" x14ac:dyDescent="0.3">
      <c r="C4" s="2" t="s">
        <v>140</v>
      </c>
      <c r="D4" s="82" t="s">
        <v>113</v>
      </c>
      <c r="E4" s="250">
        <v>0</v>
      </c>
      <c r="F4" s="76" t="s">
        <v>26</v>
      </c>
      <c r="G4" s="127" t="s">
        <v>99</v>
      </c>
    </row>
    <row r="5" spans="2:7" x14ac:dyDescent="0.3">
      <c r="C5" s="85" t="s">
        <v>380</v>
      </c>
      <c r="D5" s="82" t="s">
        <v>381</v>
      </c>
      <c r="E5" s="250">
        <v>0</v>
      </c>
      <c r="F5" s="76" t="s">
        <v>0</v>
      </c>
      <c r="G5" s="127"/>
    </row>
    <row r="6" spans="2:7" x14ac:dyDescent="0.3">
      <c r="C6" s="85" t="s">
        <v>125</v>
      </c>
      <c r="D6" s="81" t="s">
        <v>11</v>
      </c>
      <c r="E6" s="247">
        <v>0</v>
      </c>
      <c r="F6" s="76" t="s">
        <v>0</v>
      </c>
    </row>
    <row r="7" spans="2:7" ht="24.6" x14ac:dyDescent="0.7">
      <c r="B7" s="152" t="s">
        <v>4</v>
      </c>
      <c r="C7" s="75" t="s">
        <v>112</v>
      </c>
      <c r="D7" s="100"/>
      <c r="E7" s="268"/>
      <c r="F7" s="102"/>
    </row>
    <row r="8" spans="2:7" ht="24.6" x14ac:dyDescent="0.7">
      <c r="B8" s="152"/>
      <c r="C8" s="113" t="s">
        <v>304</v>
      </c>
      <c r="D8" s="73" t="s">
        <v>114</v>
      </c>
      <c r="E8" s="263">
        <f>100-E4</f>
        <v>100</v>
      </c>
      <c r="F8" s="76" t="s">
        <v>26</v>
      </c>
    </row>
    <row r="9" spans="2:7" x14ac:dyDescent="0.3">
      <c r="C9" s="84" t="s">
        <v>116</v>
      </c>
      <c r="D9" s="82" t="s">
        <v>24</v>
      </c>
      <c r="E9" s="250">
        <v>0</v>
      </c>
      <c r="F9" s="76" t="s">
        <v>25</v>
      </c>
    </row>
    <row r="10" spans="2:7" x14ac:dyDescent="0.3">
      <c r="C10" s="84" t="s">
        <v>117</v>
      </c>
      <c r="D10" s="82" t="s">
        <v>29</v>
      </c>
      <c r="E10" s="250">
        <v>0</v>
      </c>
      <c r="F10" s="76" t="s">
        <v>30</v>
      </c>
    </row>
    <row r="11" spans="2:7" ht="8.25" customHeight="1" x14ac:dyDescent="0.3">
      <c r="C11" s="100"/>
      <c r="D11" s="100"/>
      <c r="E11" s="269"/>
      <c r="F11" s="102"/>
    </row>
    <row r="12" spans="2:7" x14ac:dyDescent="0.3">
      <c r="C12" s="75" t="s">
        <v>115</v>
      </c>
      <c r="D12" s="100"/>
      <c r="E12" s="268"/>
      <c r="F12" s="100"/>
    </row>
    <row r="13" spans="2:7" x14ac:dyDescent="0.3">
      <c r="C13" s="113" t="s">
        <v>396</v>
      </c>
      <c r="D13" s="73" t="s">
        <v>118</v>
      </c>
      <c r="E13" s="263">
        <f>IFERROR(E8*E6*E9*E10/100,"")</f>
        <v>0</v>
      </c>
      <c r="F13" s="76" t="s">
        <v>50</v>
      </c>
    </row>
    <row r="14" spans="2:7" ht="7.5" customHeight="1" x14ac:dyDescent="0.3">
      <c r="C14" s="153"/>
      <c r="D14" s="100"/>
      <c r="E14" s="269"/>
      <c r="F14" s="102"/>
    </row>
    <row r="15" spans="2:7" x14ac:dyDescent="0.3">
      <c r="C15" s="83" t="s">
        <v>119</v>
      </c>
      <c r="D15" s="100"/>
      <c r="E15" s="268"/>
      <c r="F15" s="100"/>
      <c r="G15" s="127" t="s">
        <v>122</v>
      </c>
    </row>
    <row r="16" spans="2:7" x14ac:dyDescent="0.3">
      <c r="C16" s="84" t="s">
        <v>36</v>
      </c>
      <c r="D16" s="82" t="s">
        <v>1</v>
      </c>
      <c r="E16" s="239">
        <v>0</v>
      </c>
      <c r="F16" s="2" t="s">
        <v>35</v>
      </c>
    </row>
    <row r="17" spans="3:7" x14ac:dyDescent="0.3">
      <c r="C17" s="80" t="s">
        <v>121</v>
      </c>
      <c r="D17" s="80" t="s">
        <v>120</v>
      </c>
      <c r="E17" s="238">
        <f>IFERROR(E13*E16,"")</f>
        <v>0</v>
      </c>
      <c r="F17" s="76" t="s">
        <v>49</v>
      </c>
    </row>
    <row r="18" spans="3:7" ht="6" customHeight="1" x14ac:dyDescent="0.3">
      <c r="C18" s="100"/>
      <c r="D18" s="100"/>
      <c r="E18" s="268"/>
      <c r="F18" s="102"/>
    </row>
    <row r="19" spans="3:7" x14ac:dyDescent="0.3">
      <c r="C19" s="154" t="s">
        <v>123</v>
      </c>
      <c r="D19" s="100"/>
      <c r="E19" s="268"/>
      <c r="F19" s="100"/>
      <c r="G19" s="70" t="s">
        <v>126</v>
      </c>
    </row>
    <row r="20" spans="3:7" x14ac:dyDescent="0.3">
      <c r="C20" s="83" t="s">
        <v>316</v>
      </c>
      <c r="D20" s="80" t="s">
        <v>124</v>
      </c>
      <c r="E20" s="238">
        <f>IFERROR(1.5 * E5*E4/100,"")</f>
        <v>0</v>
      </c>
      <c r="F20" s="76" t="s">
        <v>0</v>
      </c>
    </row>
  </sheetData>
  <sheetProtection algorithmName="SHA-512" hashValue="kYomMk9U8Yq96scQz+quTpCn7dIfPvLFl6pV6/Di+EYmf7mwgj18CUoIorcgiQGOB7noUvxK1di/0M5oZG4ByQ==" saltValue="vHPkLlqWW6JzqoViJw1bMQ==" spinCount="100000" sheet="1" objects="1" scenarios="1"/>
  <mergeCells count="1">
    <mergeCell ref="C1:F1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G16"/>
  <sheetViews>
    <sheetView tabSelected="1" zoomScaleNormal="100" workbookViewId="0">
      <selection activeCell="E18" sqref="E18"/>
    </sheetView>
  </sheetViews>
  <sheetFormatPr defaultColWidth="9.109375" defaultRowHeight="14.4" x14ac:dyDescent="0.3"/>
  <cols>
    <col min="1" max="1" width="7.88671875" style="70" customWidth="1"/>
    <col min="2" max="2" width="7.77734375" style="69" customWidth="1"/>
    <col min="3" max="3" width="55" style="70" customWidth="1"/>
    <col min="4" max="4" width="15.21875" style="70" customWidth="1"/>
    <col min="5" max="5" width="13.33203125" style="90" bestFit="1" customWidth="1"/>
    <col min="6" max="6" width="12.88671875" style="70" customWidth="1"/>
    <col min="7" max="7" width="7.109375" style="70" customWidth="1"/>
    <col min="8" max="8" width="6.88671875" style="70" customWidth="1"/>
    <col min="9" max="9" width="6.6640625" style="70" customWidth="1"/>
    <col min="10" max="11" width="9.109375" style="70"/>
    <col min="12" max="12" width="13.33203125" style="70" customWidth="1"/>
    <col min="13" max="16384" width="9.109375" style="70"/>
  </cols>
  <sheetData>
    <row r="1" spans="2:7" ht="18" x14ac:dyDescent="0.35">
      <c r="C1" s="172" t="s">
        <v>214</v>
      </c>
      <c r="D1" s="173"/>
      <c r="E1" s="173"/>
      <c r="F1" s="174"/>
    </row>
    <row r="2" spans="2:7" x14ac:dyDescent="0.3">
      <c r="C2" s="100"/>
      <c r="D2" s="100"/>
      <c r="E2" s="110"/>
      <c r="F2" s="100"/>
    </row>
    <row r="3" spans="2:7" x14ac:dyDescent="0.3">
      <c r="C3" s="94" t="s">
        <v>161</v>
      </c>
      <c r="D3" s="74" t="s">
        <v>18</v>
      </c>
      <c r="E3" s="87" t="s">
        <v>12</v>
      </c>
      <c r="F3" s="74" t="s">
        <v>13</v>
      </c>
    </row>
    <row r="4" spans="2:7" x14ac:dyDescent="0.3">
      <c r="C4" s="84" t="s">
        <v>127</v>
      </c>
      <c r="D4" s="82" t="s">
        <v>9</v>
      </c>
      <c r="E4" s="250">
        <v>0</v>
      </c>
      <c r="F4" s="76" t="s">
        <v>128</v>
      </c>
      <c r="G4" s="127" t="s">
        <v>4</v>
      </c>
    </row>
    <row r="5" spans="2:7" x14ac:dyDescent="0.3">
      <c r="C5" s="84" t="s">
        <v>129</v>
      </c>
      <c r="D5" s="82" t="s">
        <v>11</v>
      </c>
      <c r="E5" s="247">
        <v>0</v>
      </c>
      <c r="F5" s="76" t="s">
        <v>0</v>
      </c>
    </row>
    <row r="6" spans="2:7" ht="24.6" x14ac:dyDescent="0.7">
      <c r="B6" s="152" t="s">
        <v>4</v>
      </c>
      <c r="C6" s="84" t="s">
        <v>382</v>
      </c>
      <c r="D6" s="82" t="s">
        <v>29</v>
      </c>
      <c r="E6" s="250">
        <v>0</v>
      </c>
      <c r="F6" s="76" t="s">
        <v>383</v>
      </c>
    </row>
    <row r="7" spans="2:7" ht="8.25" customHeight="1" x14ac:dyDescent="0.7">
      <c r="B7" s="152"/>
      <c r="C7" s="100"/>
      <c r="D7" s="102"/>
      <c r="E7" s="269"/>
      <c r="F7" s="100"/>
    </row>
    <row r="8" spans="2:7" x14ac:dyDescent="0.3">
      <c r="C8" s="75" t="s">
        <v>115</v>
      </c>
      <c r="D8" s="100"/>
      <c r="E8" s="268"/>
      <c r="F8" s="100"/>
    </row>
    <row r="9" spans="2:7" x14ac:dyDescent="0.3">
      <c r="C9" s="73" t="s">
        <v>162</v>
      </c>
      <c r="D9" s="73" t="s">
        <v>118</v>
      </c>
      <c r="E9" s="263">
        <f>IFERROR(E4*(1/60)*E5*E6,"")</f>
        <v>0</v>
      </c>
      <c r="F9" s="76" t="s">
        <v>50</v>
      </c>
    </row>
    <row r="10" spans="2:7" ht="7.5" customHeight="1" x14ac:dyDescent="0.3">
      <c r="C10" s="100"/>
      <c r="D10" s="100"/>
      <c r="E10" s="269"/>
      <c r="F10" s="102"/>
    </row>
    <row r="11" spans="2:7" x14ac:dyDescent="0.3">
      <c r="C11" s="83" t="s">
        <v>119</v>
      </c>
      <c r="D11" s="100"/>
      <c r="E11" s="268"/>
      <c r="F11" s="102"/>
    </row>
    <row r="12" spans="2:7" x14ac:dyDescent="0.3">
      <c r="C12" s="84" t="s">
        <v>36</v>
      </c>
      <c r="D12" s="82" t="s">
        <v>1</v>
      </c>
      <c r="E12" s="239">
        <v>0</v>
      </c>
      <c r="F12" s="2" t="s">
        <v>35</v>
      </c>
    </row>
    <row r="13" spans="2:7" x14ac:dyDescent="0.3">
      <c r="C13" s="80" t="s">
        <v>121</v>
      </c>
      <c r="D13" s="80" t="s">
        <v>120</v>
      </c>
      <c r="E13" s="238">
        <f>IFERROR(E9*E12,"")</f>
        <v>0</v>
      </c>
      <c r="F13" s="155" t="s">
        <v>49</v>
      </c>
    </row>
    <row r="14" spans="2:7" x14ac:dyDescent="0.3">
      <c r="C14"/>
      <c r="D14"/>
      <c r="E14" s="86"/>
      <c r="F14"/>
    </row>
    <row r="15" spans="2:7" x14ac:dyDescent="0.3">
      <c r="C15" t="s">
        <v>160</v>
      </c>
      <c r="D15"/>
      <c r="E15" s="86"/>
      <c r="F15"/>
    </row>
    <row r="16" spans="2:7" x14ac:dyDescent="0.3">
      <c r="C16"/>
      <c r="D16"/>
      <c r="E16" s="86"/>
      <c r="F16"/>
    </row>
  </sheetData>
  <sheetProtection algorithmName="SHA-512" hashValue="G6BKGPr6cuK8EljyGvV9NMiS6K2ud3R3katTujlE/Tx37uIc1wIh8+wZY46sFrhpTlObA2PXajoC73HW4mzp3A==" saltValue="EixgtWTfCm/0gxMTCQwDJQ==" spinCount="100000" sheet="1" objects="1" scenarios="1"/>
  <mergeCells count="1">
    <mergeCell ref="C1:F1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C1:I25"/>
  <sheetViews>
    <sheetView topLeftCell="B1" zoomScaleNormal="100" workbookViewId="0">
      <selection activeCell="B1" sqref="B1"/>
    </sheetView>
  </sheetViews>
  <sheetFormatPr defaultColWidth="9.109375" defaultRowHeight="23.4" x14ac:dyDescent="0.6"/>
  <cols>
    <col min="1" max="2" width="7.77734375" style="39" customWidth="1"/>
    <col min="3" max="3" width="9.109375" style="39"/>
    <col min="4" max="4" width="52.88671875" style="39" customWidth="1"/>
    <col min="5" max="5" width="12.6640625" style="39" customWidth="1"/>
    <col min="6" max="6" width="29.6640625" style="39" customWidth="1"/>
    <col min="7" max="7" width="31.33203125" style="39" customWidth="1"/>
    <col min="8" max="8" width="18.109375" style="39" customWidth="1"/>
    <col min="9" max="9" width="62.109375" style="39" bestFit="1" customWidth="1"/>
    <col min="10" max="16384" width="9.109375" style="39"/>
  </cols>
  <sheetData>
    <row r="1" spans="3:9" ht="28.8" x14ac:dyDescent="0.75">
      <c r="C1" s="200" t="s">
        <v>235</v>
      </c>
      <c r="D1" s="200"/>
      <c r="E1" s="200"/>
      <c r="F1" s="200"/>
      <c r="G1" s="200"/>
      <c r="H1" s="200"/>
      <c r="I1" s="200"/>
    </row>
    <row r="2" spans="3:9" x14ac:dyDescent="0.6">
      <c r="C2" s="38"/>
    </row>
    <row r="3" spans="3:9" ht="46.8" x14ac:dyDescent="0.6">
      <c r="C3" s="40" t="s">
        <v>225</v>
      </c>
      <c r="D3" s="40" t="s">
        <v>223</v>
      </c>
      <c r="E3" s="45" t="s">
        <v>266</v>
      </c>
      <c r="F3" s="40" t="s">
        <v>215</v>
      </c>
      <c r="G3" s="40" t="s">
        <v>216</v>
      </c>
      <c r="H3" s="45" t="s">
        <v>224</v>
      </c>
      <c r="I3" s="40" t="s">
        <v>217</v>
      </c>
    </row>
    <row r="4" spans="3:9" ht="23.25" customHeight="1" x14ac:dyDescent="0.6">
      <c r="C4" s="204">
        <v>1</v>
      </c>
      <c r="D4" s="201" t="s">
        <v>239</v>
      </c>
      <c r="E4" s="63" t="s">
        <v>267</v>
      </c>
      <c r="F4" s="41" t="s">
        <v>226</v>
      </c>
      <c r="G4" s="42" t="s">
        <v>229</v>
      </c>
      <c r="H4" s="47" t="s">
        <v>232</v>
      </c>
      <c r="I4" s="47" t="s">
        <v>233</v>
      </c>
    </row>
    <row r="5" spans="3:9" x14ac:dyDescent="0.6">
      <c r="C5" s="205"/>
      <c r="D5" s="202"/>
      <c r="E5" s="64"/>
      <c r="F5" s="43" t="s">
        <v>228</v>
      </c>
      <c r="G5" s="43" t="s">
        <v>230</v>
      </c>
      <c r="H5" s="48" t="s">
        <v>231</v>
      </c>
      <c r="I5" s="48" t="s">
        <v>234</v>
      </c>
    </row>
    <row r="6" spans="3:9" x14ac:dyDescent="0.6">
      <c r="C6" s="205"/>
      <c r="D6" s="202"/>
      <c r="E6" s="64"/>
      <c r="F6" s="46" t="s">
        <v>227</v>
      </c>
      <c r="G6" s="46" t="s">
        <v>227</v>
      </c>
      <c r="H6" s="49"/>
      <c r="I6" s="49"/>
    </row>
    <row r="7" spans="3:9" x14ac:dyDescent="0.6">
      <c r="C7" s="206"/>
      <c r="D7" s="203"/>
      <c r="E7" s="65"/>
      <c r="F7" s="44"/>
      <c r="G7" s="44"/>
      <c r="H7" s="50"/>
      <c r="I7" s="50"/>
    </row>
    <row r="8" spans="3:9" x14ac:dyDescent="0.6">
      <c r="C8" s="204">
        <v>2</v>
      </c>
      <c r="D8" s="201" t="s">
        <v>240</v>
      </c>
      <c r="E8" s="63" t="s">
        <v>267</v>
      </c>
      <c r="F8" s="42"/>
      <c r="G8" s="46"/>
      <c r="H8" s="47" t="s">
        <v>232</v>
      </c>
      <c r="I8" s="47" t="s">
        <v>238</v>
      </c>
    </row>
    <row r="9" spans="3:9" x14ac:dyDescent="0.6">
      <c r="C9" s="205"/>
      <c r="D9" s="202"/>
      <c r="E9" s="64"/>
      <c r="F9" s="49" t="s">
        <v>236</v>
      </c>
      <c r="G9" s="46" t="s">
        <v>237</v>
      </c>
      <c r="H9" s="48" t="s">
        <v>231</v>
      </c>
      <c r="I9" s="49"/>
    </row>
    <row r="10" spans="3:9" x14ac:dyDescent="0.6">
      <c r="C10" s="206"/>
      <c r="D10" s="203"/>
      <c r="E10" s="65"/>
      <c r="F10" s="50"/>
      <c r="G10" s="50"/>
      <c r="H10" s="51"/>
      <c r="I10" s="50"/>
    </row>
    <row r="11" spans="3:9" ht="23.25" customHeight="1" x14ac:dyDescent="0.6">
      <c r="C11" s="204">
        <v>3</v>
      </c>
      <c r="D11" s="201" t="s">
        <v>259</v>
      </c>
      <c r="E11" s="63" t="s">
        <v>268</v>
      </c>
      <c r="F11" s="55" t="s">
        <v>249</v>
      </c>
      <c r="G11" s="42" t="s">
        <v>247</v>
      </c>
      <c r="H11" s="47" t="s">
        <v>232</v>
      </c>
      <c r="I11" s="52" t="s">
        <v>241</v>
      </c>
    </row>
    <row r="12" spans="3:9" x14ac:dyDescent="0.6">
      <c r="C12" s="205"/>
      <c r="D12" s="202"/>
      <c r="E12" s="64"/>
      <c r="F12" s="55" t="s">
        <v>250</v>
      </c>
      <c r="G12" s="49" t="s">
        <v>248</v>
      </c>
      <c r="H12" s="48" t="s">
        <v>231</v>
      </c>
      <c r="I12" s="53" t="s">
        <v>242</v>
      </c>
    </row>
    <row r="13" spans="3:9" ht="23.25" customHeight="1" x14ac:dyDescent="0.6">
      <c r="C13" s="205"/>
      <c r="D13" s="202"/>
      <c r="E13" s="64"/>
      <c r="F13" s="56" t="s">
        <v>251</v>
      </c>
      <c r="G13" s="49"/>
      <c r="H13" s="49"/>
      <c r="I13" s="53" t="s">
        <v>243</v>
      </c>
    </row>
    <row r="14" spans="3:9" x14ac:dyDescent="0.6">
      <c r="C14" s="205"/>
      <c r="D14" s="202"/>
      <c r="E14" s="64"/>
      <c r="F14" s="61" t="s">
        <v>218</v>
      </c>
      <c r="G14" s="49"/>
      <c r="H14" s="49"/>
      <c r="I14" s="53" t="s">
        <v>244</v>
      </c>
    </row>
    <row r="15" spans="3:9" x14ac:dyDescent="0.6">
      <c r="C15" s="205"/>
      <c r="D15" s="202"/>
      <c r="E15" s="64"/>
      <c r="F15" s="61" t="s">
        <v>219</v>
      </c>
      <c r="G15" s="49"/>
      <c r="H15" s="49"/>
      <c r="I15" s="53" t="s">
        <v>245</v>
      </c>
    </row>
    <row r="16" spans="3:9" ht="23.25" customHeight="1" x14ac:dyDescent="0.6">
      <c r="C16" s="206"/>
      <c r="D16" s="203"/>
      <c r="E16" s="65"/>
      <c r="F16" s="62"/>
      <c r="G16" s="50"/>
      <c r="H16" s="50"/>
      <c r="I16" s="54" t="s">
        <v>246</v>
      </c>
    </row>
    <row r="17" spans="3:9" ht="23.25" customHeight="1" x14ac:dyDescent="0.6">
      <c r="C17" s="204">
        <v>4</v>
      </c>
      <c r="D17" s="201" t="s">
        <v>260</v>
      </c>
      <c r="E17" s="63" t="s">
        <v>268</v>
      </c>
      <c r="F17" s="41" t="s">
        <v>220</v>
      </c>
      <c r="G17" s="41" t="s">
        <v>255</v>
      </c>
      <c r="H17" s="47" t="s">
        <v>232</v>
      </c>
      <c r="I17" s="47" t="s">
        <v>258</v>
      </c>
    </row>
    <row r="18" spans="3:9" ht="26.4" x14ac:dyDescent="0.6">
      <c r="C18" s="205"/>
      <c r="D18" s="202"/>
      <c r="E18" s="64"/>
      <c r="F18" s="46" t="s">
        <v>252</v>
      </c>
      <c r="G18" s="58" t="s">
        <v>257</v>
      </c>
      <c r="H18" s="48" t="s">
        <v>231</v>
      </c>
      <c r="I18" s="49"/>
    </row>
    <row r="19" spans="3:9" ht="26.4" x14ac:dyDescent="0.6">
      <c r="C19" s="205"/>
      <c r="D19" s="202"/>
      <c r="E19" s="64"/>
      <c r="F19" s="43" t="s">
        <v>253</v>
      </c>
      <c r="G19" s="49" t="s">
        <v>256</v>
      </c>
      <c r="H19" s="49"/>
      <c r="I19" s="49"/>
    </row>
    <row r="20" spans="3:9" ht="26.4" x14ac:dyDescent="0.6">
      <c r="C20" s="206"/>
      <c r="D20" s="203"/>
      <c r="E20" s="65"/>
      <c r="F20" s="57" t="s">
        <v>254</v>
      </c>
      <c r="G20" s="50"/>
      <c r="H20" s="50"/>
      <c r="I20" s="50"/>
    </row>
    <row r="21" spans="3:9" ht="26.4" x14ac:dyDescent="0.6">
      <c r="C21" s="204">
        <v>5</v>
      </c>
      <c r="D21" s="207" t="s">
        <v>261</v>
      </c>
      <c r="E21" s="63" t="s">
        <v>267</v>
      </c>
      <c r="F21" s="60" t="s">
        <v>264</v>
      </c>
      <c r="G21" s="59" t="s">
        <v>262</v>
      </c>
      <c r="H21" s="47" t="s">
        <v>232</v>
      </c>
      <c r="I21" s="47" t="s">
        <v>263</v>
      </c>
    </row>
    <row r="22" spans="3:9" x14ac:dyDescent="0.6">
      <c r="C22" s="206"/>
      <c r="D22" s="208"/>
      <c r="E22" s="65"/>
      <c r="F22" s="50"/>
      <c r="G22" s="50"/>
      <c r="H22" s="48" t="s">
        <v>231</v>
      </c>
      <c r="I22" s="50"/>
    </row>
    <row r="23" spans="3:9" ht="23.25" customHeight="1" x14ac:dyDescent="0.6">
      <c r="C23" s="204">
        <v>6</v>
      </c>
      <c r="D23" s="201" t="s">
        <v>270</v>
      </c>
      <c r="E23" s="197" t="s">
        <v>269</v>
      </c>
      <c r="F23" s="42" t="s">
        <v>221</v>
      </c>
      <c r="G23" s="42" t="s">
        <v>222</v>
      </c>
      <c r="H23" s="47" t="s">
        <v>232</v>
      </c>
      <c r="I23" s="47" t="s">
        <v>265</v>
      </c>
    </row>
    <row r="24" spans="3:9" x14ac:dyDescent="0.6">
      <c r="C24" s="205"/>
      <c r="D24" s="202"/>
      <c r="E24" s="198"/>
      <c r="F24" s="53"/>
      <c r="G24" s="53"/>
      <c r="H24" s="48" t="s">
        <v>231</v>
      </c>
      <c r="I24" s="53"/>
    </row>
    <row r="25" spans="3:9" x14ac:dyDescent="0.6">
      <c r="C25" s="206"/>
      <c r="D25" s="203"/>
      <c r="E25" s="199"/>
      <c r="F25" s="54"/>
      <c r="G25" s="54"/>
      <c r="H25" s="54"/>
      <c r="I25" s="54"/>
    </row>
  </sheetData>
  <mergeCells count="14">
    <mergeCell ref="E23:E25"/>
    <mergeCell ref="C1:I1"/>
    <mergeCell ref="D4:D7"/>
    <mergeCell ref="C4:C7"/>
    <mergeCell ref="C8:C10"/>
    <mergeCell ref="D8:D10"/>
    <mergeCell ref="D23:D25"/>
    <mergeCell ref="C23:C25"/>
    <mergeCell ref="D21:D22"/>
    <mergeCell ref="C21:C22"/>
    <mergeCell ref="D11:D16"/>
    <mergeCell ref="C11:C16"/>
    <mergeCell ref="D17:D20"/>
    <mergeCell ref="C17:C20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C1:G18"/>
  <sheetViews>
    <sheetView topLeftCell="A9" zoomScale="110" zoomScaleNormal="110" workbookViewId="0">
      <selection activeCell="D10" sqref="D10"/>
    </sheetView>
  </sheetViews>
  <sheetFormatPr defaultColWidth="9.109375" defaultRowHeight="23.4" x14ac:dyDescent="0.6"/>
  <cols>
    <col min="1" max="2" width="7.77734375" style="39" customWidth="1"/>
    <col min="3" max="3" width="9.109375" style="39"/>
    <col min="4" max="4" width="46.6640625" style="39" bestFit="1" customWidth="1"/>
    <col min="5" max="5" width="19.33203125" style="39" bestFit="1" customWidth="1"/>
    <col min="6" max="6" width="39" style="39" customWidth="1"/>
    <col min="7" max="7" width="52.77734375" style="39" bestFit="1" customWidth="1"/>
    <col min="8" max="16384" width="9.109375" style="39"/>
  </cols>
  <sheetData>
    <row r="1" spans="3:7" ht="28.8" x14ac:dyDescent="0.75">
      <c r="C1" s="200" t="s">
        <v>302</v>
      </c>
      <c r="D1" s="200"/>
      <c r="E1" s="200"/>
      <c r="F1" s="200"/>
      <c r="G1" s="200"/>
    </row>
    <row r="2" spans="3:7" ht="24" thickBot="1" x14ac:dyDescent="0.65"/>
    <row r="3" spans="3:7" ht="24" customHeight="1" x14ac:dyDescent="0.6">
      <c r="C3" s="209" t="s">
        <v>271</v>
      </c>
      <c r="D3" s="209" t="s">
        <v>272</v>
      </c>
      <c r="E3" s="209" t="s">
        <v>273</v>
      </c>
      <c r="F3" s="209" t="s">
        <v>274</v>
      </c>
      <c r="G3" s="209" t="s">
        <v>217</v>
      </c>
    </row>
    <row r="4" spans="3:7" ht="24" customHeight="1" thickBot="1" x14ac:dyDescent="0.65">
      <c r="C4" s="210"/>
      <c r="D4" s="210"/>
      <c r="E4" s="210"/>
      <c r="F4" s="210"/>
      <c r="G4" s="210"/>
    </row>
    <row r="5" spans="3:7" ht="24" customHeight="1" thickBot="1" x14ac:dyDescent="0.65">
      <c r="C5" s="66">
        <v>1</v>
      </c>
      <c r="D5" s="67" t="s">
        <v>275</v>
      </c>
      <c r="E5" s="68" t="s">
        <v>276</v>
      </c>
      <c r="F5" s="68" t="s">
        <v>277</v>
      </c>
      <c r="G5" s="68" t="s">
        <v>278</v>
      </c>
    </row>
    <row r="6" spans="3:7" ht="24" customHeight="1" thickBot="1" x14ac:dyDescent="0.65">
      <c r="C6" s="66">
        <v>2</v>
      </c>
      <c r="D6" s="67" t="s">
        <v>279</v>
      </c>
      <c r="E6" s="68" t="s">
        <v>276</v>
      </c>
      <c r="F6" s="68" t="s">
        <v>277</v>
      </c>
      <c r="G6" s="68" t="s">
        <v>280</v>
      </c>
    </row>
    <row r="7" spans="3:7" ht="24" customHeight="1" thickBot="1" x14ac:dyDescent="0.65">
      <c r="C7" s="66">
        <v>3</v>
      </c>
      <c r="D7" s="67" t="s">
        <v>281</v>
      </c>
      <c r="E7" s="68" t="s">
        <v>276</v>
      </c>
      <c r="F7" s="68" t="s">
        <v>277</v>
      </c>
      <c r="G7" s="68" t="s">
        <v>282</v>
      </c>
    </row>
    <row r="8" spans="3:7" ht="24" customHeight="1" thickBot="1" x14ac:dyDescent="0.65">
      <c r="C8" s="66">
        <v>4</v>
      </c>
      <c r="D8" s="67" t="s">
        <v>283</v>
      </c>
      <c r="E8" s="68" t="s">
        <v>276</v>
      </c>
      <c r="F8" s="68" t="s">
        <v>277</v>
      </c>
      <c r="G8" s="68" t="s">
        <v>282</v>
      </c>
    </row>
    <row r="9" spans="3:7" ht="24" customHeight="1" thickBot="1" x14ac:dyDescent="0.65">
      <c r="C9" s="66">
        <v>5</v>
      </c>
      <c r="D9" s="67" t="s">
        <v>284</v>
      </c>
      <c r="E9" s="68" t="s">
        <v>276</v>
      </c>
      <c r="F9" s="68" t="s">
        <v>277</v>
      </c>
      <c r="G9" s="68" t="s">
        <v>285</v>
      </c>
    </row>
    <row r="10" spans="3:7" ht="24" customHeight="1" thickBot="1" x14ac:dyDescent="0.65">
      <c r="C10" s="66">
        <v>6</v>
      </c>
      <c r="D10" s="67" t="s">
        <v>286</v>
      </c>
      <c r="E10" s="68" t="s">
        <v>276</v>
      </c>
      <c r="F10" s="68" t="s">
        <v>277</v>
      </c>
      <c r="G10" s="68" t="s">
        <v>287</v>
      </c>
    </row>
    <row r="11" spans="3:7" ht="24" customHeight="1" thickBot="1" x14ac:dyDescent="0.65">
      <c r="C11" s="66">
        <v>7</v>
      </c>
      <c r="D11" s="67" t="s">
        <v>288</v>
      </c>
      <c r="E11" s="68" t="s">
        <v>276</v>
      </c>
      <c r="F11" s="68" t="s">
        <v>277</v>
      </c>
      <c r="G11" s="68" t="s">
        <v>289</v>
      </c>
    </row>
    <row r="12" spans="3:7" ht="24" customHeight="1" thickBot="1" x14ac:dyDescent="0.65">
      <c r="C12" s="66">
        <v>8</v>
      </c>
      <c r="D12" s="67" t="s">
        <v>290</v>
      </c>
      <c r="E12" s="68" t="s">
        <v>291</v>
      </c>
      <c r="F12" s="67" t="s">
        <v>303</v>
      </c>
      <c r="G12" s="68"/>
    </row>
    <row r="13" spans="3:7" ht="24" customHeight="1" thickBot="1" x14ac:dyDescent="0.65">
      <c r="C13" s="66">
        <v>9</v>
      </c>
      <c r="D13" s="67" t="s">
        <v>293</v>
      </c>
      <c r="E13" s="68" t="s">
        <v>291</v>
      </c>
      <c r="F13" s="68" t="s">
        <v>292</v>
      </c>
      <c r="G13" s="68"/>
    </row>
    <row r="14" spans="3:7" ht="24" customHeight="1" thickBot="1" x14ac:dyDescent="0.65">
      <c r="C14" s="66">
        <v>10</v>
      </c>
      <c r="D14" s="67" t="s">
        <v>294</v>
      </c>
      <c r="E14" s="68" t="s">
        <v>291</v>
      </c>
      <c r="F14" s="68" t="s">
        <v>292</v>
      </c>
      <c r="G14" s="68"/>
    </row>
    <row r="15" spans="3:7" ht="24" customHeight="1" thickBot="1" x14ac:dyDescent="0.65">
      <c r="C15" s="66">
        <v>11</v>
      </c>
      <c r="D15" s="67" t="s">
        <v>295</v>
      </c>
      <c r="E15" s="68" t="s">
        <v>291</v>
      </c>
      <c r="F15" s="68" t="s">
        <v>277</v>
      </c>
      <c r="G15" s="68" t="s">
        <v>296</v>
      </c>
    </row>
    <row r="16" spans="3:7" ht="24" customHeight="1" thickBot="1" x14ac:dyDescent="0.65">
      <c r="C16" s="66">
        <v>12</v>
      </c>
      <c r="D16" s="67" t="s">
        <v>297</v>
      </c>
      <c r="E16" s="68" t="s">
        <v>291</v>
      </c>
      <c r="F16" s="68" t="s">
        <v>277</v>
      </c>
      <c r="G16" s="68" t="s">
        <v>298</v>
      </c>
    </row>
    <row r="17" spans="3:7" ht="24" customHeight="1" thickBot="1" x14ac:dyDescent="0.65">
      <c r="C17" s="66">
        <v>13</v>
      </c>
      <c r="D17" s="67" t="s">
        <v>299</v>
      </c>
      <c r="E17" s="68" t="s">
        <v>267</v>
      </c>
      <c r="F17" s="68" t="s">
        <v>292</v>
      </c>
      <c r="G17" s="68"/>
    </row>
    <row r="18" spans="3:7" ht="24" customHeight="1" thickBot="1" x14ac:dyDescent="0.65">
      <c r="C18" s="66">
        <v>14</v>
      </c>
      <c r="D18" s="67" t="s">
        <v>300</v>
      </c>
      <c r="E18" s="68" t="s">
        <v>301</v>
      </c>
      <c r="F18" s="68" t="s">
        <v>292</v>
      </c>
      <c r="G18" s="68"/>
    </row>
  </sheetData>
  <mergeCells count="6">
    <mergeCell ref="C1:G1"/>
    <mergeCell ref="C3:C4"/>
    <mergeCell ref="D3:D4"/>
    <mergeCell ref="E3:E4"/>
    <mergeCell ref="F3:F4"/>
    <mergeCell ref="G3:G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Menu</vt:lpstr>
      <vt:lpstr>Form 1</vt:lpstr>
      <vt:lpstr>Form 2</vt:lpstr>
      <vt:lpstr>Form 3</vt:lpstr>
      <vt:lpstr>Form 4</vt:lpstr>
      <vt:lpstr>Form 5</vt:lpstr>
      <vt:lpstr>Form 6</vt:lpstr>
      <vt:lpstr>Form 7</vt:lpstr>
      <vt:lpstr>Form 8</vt:lpstr>
      <vt:lpstr>Form 9</vt:lpstr>
      <vt:lpstr>Form 10</vt:lpstr>
      <vt:lpstr>Form 11</vt:lpstr>
      <vt:lpstr>Form 12</vt:lpstr>
      <vt:lpstr>Form 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Paitoon TSV</cp:lastModifiedBy>
  <dcterms:created xsi:type="dcterms:W3CDTF">2014-05-11T09:38:56Z</dcterms:created>
  <dcterms:modified xsi:type="dcterms:W3CDTF">2023-10-03T11:15:33Z</dcterms:modified>
</cp:coreProperties>
</file>