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-12" windowWidth="10320" windowHeight="7776" tabRatio="717"/>
  </bookViews>
  <sheets>
    <sheet name="Form1" sheetId="1" r:id="rId1"/>
    <sheet name="Form2" sheetId="2" r:id="rId2"/>
    <sheet name="Form3" sheetId="6" r:id="rId3"/>
    <sheet name="Form4" sheetId="16" r:id="rId4"/>
    <sheet name="Form5" sheetId="18" r:id="rId5"/>
    <sheet name="Form6" sheetId="11" r:id="rId6"/>
    <sheet name="Form7" sheetId="12" r:id="rId7"/>
    <sheet name="Cp" sheetId="13" r:id="rId8"/>
    <sheet name="Stackloss HO" sheetId="14" r:id="rId9"/>
    <sheet name="Stackloss NG" sheetId="15" r:id="rId10"/>
    <sheet name="Open Loss" sheetId="17" r:id="rId11"/>
    <sheet name="UnInsulation Loss" sheetId="19" r:id="rId12"/>
    <sheet name="ฉนวนใยแก้ว" sheetId="20" r:id="rId13"/>
    <sheet name="ฉนวนใยหิน" sheetId="21" r:id="rId14"/>
    <sheet name="ฉนวนแคลเวียมวิลิเกต" sheetId="22" r:id="rId15"/>
    <sheet name="เซรามิกไฟเบอร์" sheetId="23" r:id="rId16"/>
  </sheets>
  <calcPr calcId="145621"/>
</workbook>
</file>

<file path=xl/calcChain.xml><?xml version="1.0" encoding="utf-8"?>
<calcChain xmlns="http://schemas.openxmlformats.org/spreadsheetml/2006/main">
  <c r="D32" i="16" l="1"/>
  <c r="D31" i="16"/>
  <c r="D33" i="16" s="1"/>
  <c r="D37" i="16" s="1"/>
  <c r="D21" i="16"/>
  <c r="E30" i="6"/>
  <c r="E25" i="6"/>
  <c r="E24" i="6"/>
  <c r="E19" i="6"/>
  <c r="D8" i="1"/>
  <c r="D19" i="18"/>
  <c r="D6" i="18"/>
  <c r="D11" i="18" s="1"/>
  <c r="D30" i="16"/>
  <c r="D25" i="16"/>
  <c r="D6" i="2"/>
  <c r="D25" i="2" s="1"/>
  <c r="D28" i="2" s="1"/>
  <c r="D30" i="2" s="1"/>
  <c r="D35" i="2" s="1"/>
  <c r="D6" i="16"/>
  <c r="D11" i="16" s="1"/>
  <c r="E6" i="6"/>
  <c r="E11" i="6" s="1"/>
  <c r="D11" i="1"/>
  <c r="D18" i="1"/>
  <c r="H21" i="18" l="1"/>
  <c r="H22" i="18" s="1"/>
  <c r="H23" i="18" s="1"/>
  <c r="D23" i="18"/>
  <c r="D41" i="16"/>
  <c r="D42" i="16" s="1"/>
  <c r="D45" i="16" s="1"/>
  <c r="D47" i="16" s="1"/>
  <c r="D52" i="16" s="1"/>
  <c r="D9" i="2"/>
  <c r="D24" i="18" l="1"/>
  <c r="D25" i="18" s="1"/>
  <c r="D28" i="18" s="1"/>
  <c r="D29" i="18" s="1"/>
  <c r="E34" i="6"/>
  <c r="E36" i="6" s="1"/>
  <c r="D32" i="18" l="1"/>
  <c r="D34" i="18" s="1"/>
  <c r="D39" i="18" s="1"/>
  <c r="G32" i="18"/>
  <c r="E38" i="6"/>
  <c r="E41" i="6" s="1"/>
  <c r="E46" i="6" s="1"/>
  <c r="D20" i="1"/>
  <c r="D23" i="1"/>
</calcChain>
</file>

<file path=xl/sharedStrings.xml><?xml version="1.0" encoding="utf-8"?>
<sst xmlns="http://schemas.openxmlformats.org/spreadsheetml/2006/main" count="546" uniqueCount="350">
  <si>
    <t>C</t>
  </si>
  <si>
    <t>%</t>
  </si>
  <si>
    <t>สัญลักษณ์</t>
  </si>
  <si>
    <t>ค่า</t>
  </si>
  <si>
    <t>หน่วย</t>
  </si>
  <si>
    <t xml:space="preserve"> </t>
  </si>
  <si>
    <t>T1</t>
  </si>
  <si>
    <t>MJ/day</t>
  </si>
  <si>
    <t>ค่าความร้อนของเชื้อเพลิง</t>
  </si>
  <si>
    <t>พลังงานป้อนจากเชื้อเพลิง</t>
  </si>
  <si>
    <t>Lite/day</t>
  </si>
  <si>
    <t>F</t>
  </si>
  <si>
    <t>H</t>
  </si>
  <si>
    <t>ความสูญเสียก่อนปรับปรุง</t>
  </si>
  <si>
    <t>ร้อยละออกซิเจนส่วนเกิน ก่อนปรับปรุง</t>
  </si>
  <si>
    <t>ความสูญเสียหลังปรับปรุง หรือตามเกณฑ์แนะนำ</t>
  </si>
  <si>
    <t>ร้อยละออกซิเจนส่วนเกิน หลังปรับปรุง</t>
  </si>
  <si>
    <t>อุณหภูมิก๊าซไอเสีย ก่อนปรับปรุง</t>
  </si>
  <si>
    <t>อุณหภูมิก๊าซไอเสีย ตามเกณฑ์</t>
  </si>
  <si>
    <t>หน่วยต่อวัน</t>
  </si>
  <si>
    <t>FS</t>
  </si>
  <si>
    <t>เชื้อเพลิงที่ประหยัดได้ (FS=fuel Saving)</t>
  </si>
  <si>
    <t>FS = F x (1-(100-LO)/(100-LN))</t>
  </si>
  <si>
    <t>LN</t>
  </si>
  <si>
    <t>LO</t>
  </si>
  <si>
    <t>O1</t>
  </si>
  <si>
    <t>O2</t>
  </si>
  <si>
    <t>เหลว</t>
  </si>
  <si>
    <t>วันต่อปี</t>
  </si>
  <si>
    <t>DY</t>
  </si>
  <si>
    <t>เชื้อเพลิงที่ประหยัดได้ ต่อปี (FSY=FSxDY)</t>
  </si>
  <si>
    <t>FSY</t>
  </si>
  <si>
    <t>หน่วยต่อปี</t>
  </si>
  <si>
    <t>ค่าใช้จ่ายพลังานที่ประหยัดได้</t>
  </si>
  <si>
    <t>บาทต่อปี</t>
  </si>
  <si>
    <t>CSY</t>
  </si>
  <si>
    <t>ระยะเวลาการคืนทุน</t>
  </si>
  <si>
    <t>ปี</t>
  </si>
  <si>
    <t>ชั่วโมงต่อวัน</t>
  </si>
  <si>
    <t>บาท</t>
  </si>
  <si>
    <t>FCS</t>
  </si>
  <si>
    <t>ผลตอบแทนการลงทุน</t>
  </si>
  <si>
    <t>I</t>
  </si>
  <si>
    <t>ก่อนการปรับปรุง</t>
  </si>
  <si>
    <t>HL1</t>
  </si>
  <si>
    <t>mm</t>
  </si>
  <si>
    <t>T2</t>
  </si>
  <si>
    <t>หลังปรับปรุง เปลี่ยนหรือติดตั้งฉนวน</t>
  </si>
  <si>
    <t>kW/m</t>
  </si>
  <si>
    <t>L</t>
  </si>
  <si>
    <t>ข้อมูลการทำงาน</t>
  </si>
  <si>
    <t>THL1</t>
  </si>
  <si>
    <t>THL1=HL1 x L x Hr x DY</t>
  </si>
  <si>
    <t>ราคาเชื้อเพลิง</t>
  </si>
  <si>
    <t>kWh/y</t>
  </si>
  <si>
    <t>ความร้อนสูญเสียทั้งหมดก่อนปรับปรุง ต่อปี  (Total heat loss1)</t>
  </si>
  <si>
    <t>ความร้อนสูญเสียทั้งหมดหลังปรับปรุง ต่อปี  (Total heat loss2)</t>
  </si>
  <si>
    <t>THL2=HL2 x L x Hr x DY</t>
  </si>
  <si>
    <t>HL2</t>
  </si>
  <si>
    <t>THL2</t>
  </si>
  <si>
    <t>THS</t>
  </si>
  <si>
    <t>การสูญเสียความร้อนที่ลดลง (Total Heat Loss Saving)</t>
  </si>
  <si>
    <t xml:space="preserve">THS (หน่วย kWh/y) = THL1 - THL2  </t>
  </si>
  <si>
    <t>THS (หน่วย MJ/y) = THS (หน่วย kWh/y) x 3.6</t>
  </si>
  <si>
    <t>MJ/y</t>
  </si>
  <si>
    <t>ค่าเชื้อเพลิงที่ประหยัดได้</t>
  </si>
  <si>
    <t>เชื้อเพลิงที่ประหยัดได้  ต่อปี</t>
  </si>
  <si>
    <t>เงินลงทุนฉนวน</t>
  </si>
  <si>
    <t>เงินลงทุนในการปรับปรุง</t>
  </si>
  <si>
    <t>FU</t>
  </si>
  <si>
    <t>MJ/Lite</t>
  </si>
  <si>
    <r>
      <t>อุณหภูมิหลังหุ้มฉนวน</t>
    </r>
    <r>
      <rPr>
        <sz val="11"/>
        <color rgb="FFFF0000"/>
        <rFont val="Tahoma"/>
        <family val="2"/>
        <scheme val="minor"/>
      </rPr>
      <t xml:space="preserve"> (ภาคผนวก  ภ4-1-ภ4-3)</t>
    </r>
  </si>
  <si>
    <t>การสูญเสียความร้อนที่ลดลง และผลประหยัด</t>
  </si>
  <si>
    <t>ข้อ</t>
  </si>
  <si>
    <t>เกณฑ์</t>
  </si>
  <si>
    <t>ค่าตามเกณฑ์</t>
  </si>
  <si>
    <t>ค่าจากการตรวจวัด</t>
  </si>
  <si>
    <t>ผลการประเมิน</t>
  </si>
  <si>
    <t>(ผ่าน- ไม่ผ่าน)</t>
  </si>
  <si>
    <t>แนวทางการแก้ไข</t>
  </si>
  <si>
    <r>
      <t>ชนิดเชื้อเพลิง…</t>
    </r>
    <r>
      <rPr>
        <sz val="11"/>
        <color rgb="FFFF0000"/>
        <rFont val="TH SarabunPSK"/>
        <family val="2"/>
      </rPr>
      <t>เหลว</t>
    </r>
    <r>
      <rPr>
        <sz val="11"/>
        <color theme="1"/>
        <rFont val="TH SarabunPSK"/>
        <family val="2"/>
      </rPr>
      <t>….</t>
    </r>
  </si>
  <si>
    <r>
      <t>(   ) ผ่าน  (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)  ไม่ผ่าน</t>
    </r>
  </si>
  <si>
    <t>ปรับปรุงประสิทธิภาพการเผาไหม้ (ออกซิเจนส่วนเกินในไอเสีย)</t>
  </si>
  <si>
    <r>
      <t>ชนิดเชื้อเพลิง…</t>
    </r>
    <r>
      <rPr>
        <sz val="11"/>
        <color rgb="FFFF0000"/>
        <rFont val="TH SarabunPSK"/>
        <family val="2"/>
      </rPr>
      <t>เหลว</t>
    </r>
    <r>
      <rPr>
        <sz val="11"/>
        <color theme="1"/>
        <rFont val="TH SarabunPSK"/>
        <family val="2"/>
      </rPr>
      <t>…….</t>
    </r>
  </si>
  <si>
    <t>ออกซิเจนส่วนเกินในไอเสียตามเกณฑ์</t>
  </si>
  <si>
    <r>
      <t>=…</t>
    </r>
    <r>
      <rPr>
        <sz val="11"/>
        <color rgb="FFFF0000"/>
        <rFont val="TH SarabunPSK"/>
        <family val="2"/>
      </rPr>
      <t>5</t>
    </r>
    <r>
      <rPr>
        <sz val="11"/>
        <color theme="1"/>
        <rFont val="TH SarabunPSK"/>
        <family val="2"/>
      </rPr>
      <t>… (%)</t>
    </r>
  </si>
  <si>
    <r>
      <t xml:space="preserve">( 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 )  ไม่ผ่าน</t>
    </r>
  </si>
  <si>
    <t xml:space="preserve">ปรับปรุงประสิทธิภาพการเผาไหม้ </t>
  </si>
  <si>
    <r>
      <t>ค่าตามเกณฑ์...</t>
    </r>
    <r>
      <rPr>
        <sz val="11"/>
        <color rgb="FFFF0000"/>
        <rFont val="TH SarabunPSK"/>
        <family val="2"/>
      </rPr>
      <t>225</t>
    </r>
    <r>
      <rPr>
        <sz val="11"/>
        <color theme="1"/>
        <rFont val="TH SarabunPSK"/>
        <family val="2"/>
      </rPr>
      <t>....... ‘C</t>
    </r>
  </si>
  <si>
    <t>อุณหภูมิไอเสียทิ้ง</t>
  </si>
  <si>
    <r>
      <t xml:space="preserve">( 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>)  ไม่ผ่าน</t>
    </r>
  </si>
  <si>
    <r>
      <t xml:space="preserve">(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)  ไม่ผ่าน</t>
    </r>
  </si>
  <si>
    <r>
      <t xml:space="preserve">( 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)  ไม่ผ่าน</t>
    </r>
  </si>
  <si>
    <t>ตรวจสอบและปรับปรุงฉนวน</t>
  </si>
  <si>
    <t>ตรวจวัด ณ วันที่ .............................</t>
  </si>
  <si>
    <t>จุดตรวจสอบและบำรุงรักษา</t>
  </si>
  <si>
    <t>ความถี่ในการตรวจวัด</t>
  </si>
  <si>
    <t>ผลการประเมิน/ดำเนินการ</t>
  </si>
  <si>
    <t>ทุกสัปดาห์</t>
  </si>
  <si>
    <t>(   ) ผ่าน   (   )  ไม่ผ่าน</t>
  </si>
  <si>
    <t>ถ้าไม่มีทำงานให้ทำการแก้ไขหรือเปลี่ยน</t>
  </si>
  <si>
    <t>ทุกเดือน</t>
  </si>
  <si>
    <t xml:space="preserve">          (   ) ดำเนินการ วันที่...................</t>
  </si>
  <si>
    <t>ทุก 6 เดือน</t>
  </si>
  <si>
    <t>ทำความสะอาดหัวเผา</t>
  </si>
  <si>
    <t>เชื้อเพลิงเหลว</t>
  </si>
  <si>
    <t>เชื้อเพลิงก๊าซ</t>
  </si>
  <si>
    <t>ล้างกรองน้ำมันเชื้อเพลิง</t>
  </si>
  <si>
    <t xml:space="preserve">ทุก 3 เดือน </t>
  </si>
  <si>
    <t xml:space="preserve">ตรวจสอบเครื่องมือวัดต่างๆ </t>
  </si>
  <si>
    <t xml:space="preserve">เปลี่ยนเมื่อพบว่าเสีย </t>
  </si>
  <si>
    <t>ทุกปี</t>
  </si>
  <si>
    <t>ตรวจสอบการเผาไหม้</t>
  </si>
  <si>
    <t>ปรับการเผาไหม้ให้ได้ตามเกณฑ์</t>
  </si>
  <si>
    <t>ซ่อมแซม</t>
  </si>
  <si>
    <t>แบบฟอร์มที่ 1 การวัดประสิทธิภาพเตาเผา</t>
  </si>
  <si>
    <t>การคำนวณประสิทธิภาพเตาเผา</t>
  </si>
  <si>
    <t>ค่าความจุความร้อนชิ้นงาน</t>
  </si>
  <si>
    <t>Cp</t>
  </si>
  <si>
    <t>วัสดุโลหะ</t>
  </si>
  <si>
    <t xml:space="preserve">Specific Heat
(Cp) (kJ/kg K)
</t>
  </si>
  <si>
    <t>สังกะสี (Zinc)</t>
  </si>
  <si>
    <t>เหล็กกล้า (Steel)</t>
  </si>
  <si>
    <t>เหล็กอินก็อท (Ingot iron)</t>
  </si>
  <si>
    <t>อลูมิเนียมผสมทองแดง(Aluminum bronze)</t>
  </si>
  <si>
    <r>
      <t>เหล็ก (Iron), 20</t>
    </r>
    <r>
      <rPr>
        <b/>
        <vertAlign val="superscript"/>
        <sz val="14"/>
        <color theme="1"/>
        <rFont val="Angsana New"/>
        <family val="1"/>
      </rPr>
      <t>o</t>
    </r>
    <r>
      <rPr>
        <b/>
        <sz val="14"/>
        <color theme="1"/>
        <rFont val="Angsana New"/>
        <family val="1"/>
      </rPr>
      <t>C</t>
    </r>
  </si>
  <si>
    <t>ชิ้นงานที่เข้าเตาเผา</t>
  </si>
  <si>
    <t>เหล็กอินก๊อท</t>
  </si>
  <si>
    <t>kJ/kg/K</t>
  </si>
  <si>
    <t>อัตราการไหล หรืออัตราการป้อนชิ้นงาน</t>
  </si>
  <si>
    <t>mload</t>
  </si>
  <si>
    <t>ton/day</t>
  </si>
  <si>
    <t>°C</t>
  </si>
  <si>
    <r>
      <t>H</t>
    </r>
    <r>
      <rPr>
        <vertAlign val="subscript"/>
        <sz val="14"/>
        <rFont val="Angsana New"/>
        <family val="1"/>
      </rPr>
      <t>O1</t>
    </r>
  </si>
  <si>
    <r>
      <t>T</t>
    </r>
    <r>
      <rPr>
        <vertAlign val="subscript"/>
        <sz val="14"/>
        <rFont val="Angsana New"/>
        <family val="1"/>
      </rPr>
      <t>in</t>
    </r>
  </si>
  <si>
    <r>
      <t>T</t>
    </r>
    <r>
      <rPr>
        <vertAlign val="subscript"/>
        <sz val="14"/>
        <rFont val="Angsana New"/>
        <family val="1"/>
      </rPr>
      <t>out</t>
    </r>
  </si>
  <si>
    <t>ประสิทธิภาพเตาเผา(Furnanace Efficiency)</t>
  </si>
  <si>
    <t>FE</t>
  </si>
  <si>
    <t>ค่าความจุความร้อนวัสดุแต่ละชนิด สามารถดูได้จากภาคผนวก</t>
  </si>
  <si>
    <r>
      <t>H</t>
    </r>
    <r>
      <rPr>
        <vertAlign val="subscript"/>
        <sz val="14"/>
        <rFont val="Angsana New"/>
        <family val="1"/>
      </rPr>
      <t>O1</t>
    </r>
    <r>
      <rPr>
        <sz val="14"/>
        <rFont val="Angsana New"/>
        <family val="1"/>
      </rPr>
      <t xml:space="preserve"> =    mload x Cp x (Tout - Tin)</t>
    </r>
  </si>
  <si>
    <t>ความสูญเสียพลังงาน ก่อนปรับปรุง</t>
  </si>
  <si>
    <t>เชื้อเพลิงที่ใช้</t>
  </si>
  <si>
    <t>น้ำมันเตาเกรดซี</t>
  </si>
  <si>
    <t>บาทต่อlite</t>
  </si>
  <si>
    <t>ต้นทุนเขื้อเพลิง</t>
  </si>
  <si>
    <t>Cost</t>
  </si>
  <si>
    <t>B</t>
  </si>
  <si>
    <t>ปริมาณการใช้เชื้อเพลิง(Energy Use)</t>
  </si>
  <si>
    <t>ร้อยละการสูญเสียความร้อนออกทางปล่องไอเสีย สำ หรับนํ้ามันเตาซี</t>
  </si>
  <si>
    <t>2.0 17.33 19.55 21.80 24.09 26.40 28.74 31.11 33.51 35.70 37.89 42.27 46.65 51.03</t>
  </si>
  <si>
    <t>2.5 17.78 20.06 22.37 24.72 27.09 29.49 31.92 34.38 36.63 38.88 43.37 47.86 52.36</t>
  </si>
  <si>
    <t>3.0 18.26 20.60 22.98 25.38 27.82 30.28 32.78 35.31 37.61 39.92 44.54 49.15 53.77</t>
  </si>
  <si>
    <t>3.5 18.76 21.17 23.61 26.08 28.58 31.12 33.68 36.28 38.65 41.03 45.77 50.51 55.25</t>
  </si>
  <si>
    <t>4.0 19.30 21.78 24.28 26.83 29.40 32.01 34.65 37.32 39.76 42.19 47.07 51.95 56.83</t>
  </si>
  <si>
    <t>4.5 19.87 22.41 25.00 27.61 30.26 32.95 35.66 38.41 40.92 43.44 48.46 53.48 58.50</t>
  </si>
  <si>
    <t>5.0 20.47 23.10 25.76 28.45 31.18 33.95 36.75 39.58 42.17 44.75 49.93 55.10 60.27</t>
  </si>
  <si>
    <t>5.5 21.11 23.82 26.56 29.34 32.16 35.01 37.90 40.82 43.49 46.16 51.49 56.83 62.16</t>
  </si>
  <si>
    <t>6.0 21.80 24.59 27.43 30.30 33.20 36.15 39.13 42.14 44.90 47.65 53.16 58.67 64.18</t>
  </si>
  <si>
    <t>6.5 22.53 25.42 28.35 31.31 34.32 37.36 40.44 43.56 46.41 49.25 54.95 60.64 66.33</t>
  </si>
  <si>
    <t>7.0 23.31 26.3 29.33 32.40 35.51 38.66 41.85 45.07 48.02 50.97 56.86 62.75 68.64</t>
  </si>
  <si>
    <t>7.5 24.15 27.25 30.39 33.57 36.79 40.06 43.36 46.70 49.76 52.81 58.91 65.02 71.12</t>
  </si>
  <si>
    <t>8.0 25.06 28.28 31.53 34.83 38.18 41.56 44.99 48.46 51.62 54.79 61.12 67.46 -</t>
  </si>
  <si>
    <t>8.5 26.04 29.38 32.77 36.19 39.67 43.18 46.75 50.35 53.64 56.93 63.51 70.09 -</t>
  </si>
  <si>
    <t>9.0 27.10 30.58 34.10 37.67 41.28 44.94 48.65 52.40 55.83 59.25 66.10 72.95 -</t>
  </si>
  <si>
    <t>9.5 28.25 31.88 35.55 39.27 43.04 46.86 50.72 54.63 58.20 61.77 68.91 - -</t>
  </si>
  <si>
    <t>10.0 29.51 33.30 37.14 41.02 44.96 48.94 52.98 57.06 60.79 64.52 71.98 - -</t>
  </si>
  <si>
    <t>10.5 30.89 34.85 38.87 42.94 47.06 51.23 55.45 59.73 63.63 67.54 - - -</t>
  </si>
  <si>
    <t>11.0 32.41 36.56 40.77 45.04 49.37 53.74 58.17 62.66 66.75 70.85 - - -</t>
  </si>
  <si>
    <t>11.5 34.08 38.45 42.88 47.37 51.92 56.52 61.18 65.90 70.21 - - - -</t>
  </si>
  <si>
    <t>12.0 35.94 40.55 45.23 49.96 54.75 59.61 64.52 69.50 - - - - -</t>
  </si>
  <si>
    <t>12.5 38.02 42.90 47.84 52.85 57.92 63.06 68.26 73.52 - - - - -</t>
  </si>
  <si>
    <t>13.0 40.36 45.54 50.79 56.10 61.49 66.94 72.46 - - - - - -</t>
  </si>
  <si>
    <t>13.5 43.01 48.53 54.13 59.79 65.53 71.34 - - - - - - -</t>
  </si>
  <si>
    <t>14.0 46.05 51.95 57.94 64.00 70.15 - - - - - - - -</t>
  </si>
  <si>
    <t>14.5 49.54 55.90 62.34 68.87 - - - - - - - - -</t>
  </si>
  <si>
    <t>15.0 53.62 60.51 67.48 - - - - - - - - - -</t>
  </si>
  <si>
    <t>15.5 58.45 65.95 - - - - - - - - - - -</t>
  </si>
  <si>
    <t>16.0 64.23 - - - - - - - - - - - -</t>
  </si>
  <si>
    <t>หม</t>
  </si>
  <si>
    <t>ร้อยละการสูญเสียความร้อนออกทางปล่องไอเสีย สำ หรับก๊าซธรรมชาติ</t>
  </si>
  <si>
    <t>ขนิดเชื้อเพลิง(เหลว ก๊าซ)</t>
  </si>
  <si>
    <t>ร้อยละความสูญเสียสำหรับ ก๊าซธรรมชาติ</t>
  </si>
  <si>
    <t xml:space="preserve"> ที่ปริมาณออกซิเจนในไอเสีย 3% และอุณหภูมิไอเสีย 300 องศเซลเซียส เท่ากับ 11.96 </t>
  </si>
  <si>
    <t>ร้อยละความสูญเสียสำหรับ น้ำมันเตา</t>
  </si>
  <si>
    <t xml:space="preserve"> ที่ปริมาณออกซิเจนในไอเสีย 5% และอุณหภูมิไอเสีย 300 องศเซลเซียส เท่ากับ 12.84 </t>
  </si>
  <si>
    <t>หมายเหตุ วิเคราะห์โดยสมการของ Rosin ที่อุณหภูมิ 35 OC และค่าความร้อนของเชื้อเพลิง 9,117.38 kcal/kg(38,174.47 kJ/kg)</t>
  </si>
  <si>
    <t>หมายเหตุ วิเคราะห์โดยสมการของ Rosin ที่อุณหภูมิ 35 OC และค่าความร้อนของเชื้อเพลิง 8,763.96 kcal/Nm3 (36,694.70 kJ/Nm3)</t>
  </si>
  <si>
    <t>จำนวนวันทำงาน หรือวันเดินเตาเผาต่อปี</t>
  </si>
  <si>
    <t>CSY = FSY x B</t>
  </si>
  <si>
    <t>Cost = F x B x Dy</t>
  </si>
  <si>
    <t>PB</t>
  </si>
  <si>
    <t>PB = I/CSY</t>
  </si>
  <si>
    <t>การใช้พลังงาน</t>
  </si>
  <si>
    <t>ความดันภายในเตา</t>
  </si>
  <si>
    <t xml:space="preserve">พื้นที่ช่องเปิด </t>
  </si>
  <si>
    <t>อัตราการสูญเสียความร้อนผ่านการเปิดต่อตารางเมตร(ภาคผนวก)</t>
  </si>
  <si>
    <t>Tf</t>
  </si>
  <si>
    <r>
      <t>mmH</t>
    </r>
    <r>
      <rPr>
        <vertAlign val="subscript"/>
        <sz val="11"/>
        <color theme="1"/>
        <rFont val="Tahoma"/>
        <family val="2"/>
        <scheme val="minor"/>
      </rPr>
      <t>2</t>
    </r>
    <r>
      <rPr>
        <sz val="11"/>
        <color theme="1"/>
        <rFont val="Tahoma"/>
        <family val="2"/>
        <scheme val="minor"/>
      </rPr>
      <t>O</t>
    </r>
  </si>
  <si>
    <t>m2</t>
  </si>
  <si>
    <t>อัตราการสูญเสียความร้อนผ่านช่องเปิดต่อตารางเมตร (MJ/h/m2)</t>
  </si>
  <si>
    <t>หมายเหตุ : พื้นที่หน้าตัดที่อากาศเย็นเข้าหรือก๊าซร้อนออกที่ 1 m2 อุณหภูมิอากาศ 35oC</t>
  </si>
  <si>
    <t>ใช้สมบัติอากาศที่อุณหภูมิเฉลี่ย</t>
  </si>
  <si>
    <t>MJ/h/m2</t>
  </si>
  <si>
    <t>อุณหภูมิภายในเตา</t>
  </si>
  <si>
    <t>จำนวนชม.ทำงานต่อวัน</t>
  </si>
  <si>
    <t>อัตราการเปิดช่องเปิด(เวลาเปิด/(เวลาเปิด+เวลาปิด)</t>
  </si>
  <si>
    <t>OF</t>
  </si>
  <si>
    <t>Energy Loss per hour</t>
  </si>
  <si>
    <t>MJ/hr</t>
  </si>
  <si>
    <r>
      <t xml:space="preserve">พื้นที่ช่องเปิด </t>
    </r>
    <r>
      <rPr>
        <sz val="11"/>
        <color rgb="FFFF0000"/>
        <rFont val="Tahoma"/>
        <family val="2"/>
        <scheme val="minor"/>
      </rPr>
      <t>(ปรับลดช่องเปิดตามเกณฑ์ข้อ 6)</t>
    </r>
  </si>
  <si>
    <r>
      <t xml:space="preserve">ความดันภายในเตา </t>
    </r>
    <r>
      <rPr>
        <sz val="11"/>
        <color rgb="FFFF0000"/>
        <rFont val="Tahoma"/>
        <family val="2"/>
        <scheme val="minor"/>
      </rPr>
      <t>(ปรับลดความดันตามเกณฑ์ข้อ 5)</t>
    </r>
  </si>
  <si>
    <t>พลังงานสูญเปล่าลดลง</t>
  </si>
  <si>
    <t>A1</t>
  </si>
  <si>
    <t>A2</t>
  </si>
  <si>
    <t>LO1</t>
  </si>
  <si>
    <t>LO2</t>
  </si>
  <si>
    <t>EL1 = A1 x LO1 x OF</t>
  </si>
  <si>
    <t>EL1</t>
  </si>
  <si>
    <t>EL2</t>
  </si>
  <si>
    <t>EL2 = A x LO x OF</t>
  </si>
  <si>
    <t>ELS = EL1 - EL2</t>
  </si>
  <si>
    <t>ELS</t>
  </si>
  <si>
    <t>Lite/hr</t>
  </si>
  <si>
    <t>เชื้อเพลิงที่ประหยัดได้ต่อชั่วโมง (FSH=fuel Saving)</t>
  </si>
  <si>
    <t>FSH</t>
  </si>
  <si>
    <t>Liteต่อปี</t>
  </si>
  <si>
    <t>อุณหภูมิน้ำป้อนระบายความร้อนโครงสร้างเตา</t>
  </si>
  <si>
    <t>อัตราการไหลของน้ำระบาย</t>
  </si>
  <si>
    <t>T11</t>
  </si>
  <si>
    <t>T12</t>
  </si>
  <si>
    <t>ค่าความจุความร้อนน้ำระบาย</t>
  </si>
  <si>
    <t>Cpw</t>
  </si>
  <si>
    <t>Mj/d</t>
  </si>
  <si>
    <t>MJ/d</t>
  </si>
  <si>
    <t>mw</t>
  </si>
  <si>
    <t>m3/min</t>
  </si>
  <si>
    <t>EL1 = mw x Cpw x (T12-T11) x 60</t>
  </si>
  <si>
    <t>EUD</t>
  </si>
  <si>
    <t>MJ/Day</t>
  </si>
  <si>
    <t>EUH</t>
  </si>
  <si>
    <t>พลังงานที่เตาเผาใช้ต่อชัวโมง (EUD/H )</t>
  </si>
  <si>
    <r>
      <t xml:space="preserve">พลังงานสูญเสียน้ำระบายไม่เกิน 3% </t>
    </r>
    <r>
      <rPr>
        <sz val="11"/>
        <color rgb="FFFF0000"/>
        <rFont val="Tahoma"/>
        <family val="2"/>
        <scheme val="minor"/>
      </rPr>
      <t>(เกณฑ์ข้อ 7)</t>
    </r>
  </si>
  <si>
    <t>หมายเหตุ</t>
  </si>
  <si>
    <t xml:space="preserve">ถ้าพลังงานสูญเสียน้ำระบายเกิน 3% </t>
  </si>
  <si>
    <t>ปรับลดอัตราการไหลของน้ำระบาย (อุณหภูมิน้ำระบายด้านออกไม่เกินค่าออกแบบ)</t>
  </si>
  <si>
    <t>อุณหภูมิชิ้นงานก่อนเข้าเตาเผา</t>
  </si>
  <si>
    <t>พลังงานที่ชิ้นงานได้รับ</t>
  </si>
  <si>
    <t>อุณหภูมิชิ้นงานออกจากเตาเผา</t>
  </si>
  <si>
    <t>FD</t>
  </si>
  <si>
    <t>FU = FD x H</t>
  </si>
  <si>
    <r>
      <t>FE = H</t>
    </r>
    <r>
      <rPr>
        <vertAlign val="subscript"/>
        <sz val="11"/>
        <color theme="1"/>
        <rFont val="Tahoma"/>
        <family val="2"/>
        <scheme val="minor"/>
      </rPr>
      <t>O1</t>
    </r>
    <r>
      <rPr>
        <sz val="11"/>
        <color theme="1"/>
        <rFont val="Tahoma"/>
        <family val="2"/>
        <scheme val="minor"/>
      </rPr>
      <t xml:space="preserve"> / FU</t>
    </r>
  </si>
  <si>
    <t>แบบฟอร์มที่ 2 การประเมินการสูญเสีย จากไอเสีย</t>
  </si>
  <si>
    <t>Energy Input(Fuel Energy Used: FU)</t>
  </si>
  <si>
    <t>ปริมาณการใช้เชื้อเพลิง(Fuel Feed)</t>
  </si>
  <si>
    <t>อุณหภูมิผนัง</t>
  </si>
  <si>
    <t>ผนังสูง</t>
  </si>
  <si>
    <t>m</t>
  </si>
  <si>
    <t>h</t>
  </si>
  <si>
    <t xml:space="preserve">kW/m </t>
  </si>
  <si>
    <t>จำนวนชั่วโมงทำงานต่อวัน</t>
  </si>
  <si>
    <t>ชม.ต่อวัน</t>
  </si>
  <si>
    <t>Hr</t>
  </si>
  <si>
    <t>ฉนวนใยหิน</t>
  </si>
  <si>
    <t xml:space="preserve">เลือกชนิดฉนวนที่เหมาะสมกับอุณหภูมิ (ดูภาคผนวก4  ตารางภ4-2-ภ4-5) </t>
  </si>
  <si>
    <t xml:space="preserve">การสูญเสียความร้อน ความร้อนหลังติดตั้งหรือเปลี่ยนฉนวนที่เลือก </t>
  </si>
  <si>
    <t>ความหนาฉนวนที่เหมาะสม</t>
  </si>
  <si>
    <t>FS = THS (หน่วย MJ/y) / (H)</t>
  </si>
  <si>
    <t xml:space="preserve"> หน่วยเชื้อเพลิงต่อปี</t>
  </si>
  <si>
    <t>PB = I/FCS</t>
  </si>
  <si>
    <t>การสูญเสียความร้อนของพื้นผิวที่ไม่ได้หุ้มฉนวน (kW/m)</t>
  </si>
  <si>
    <t>หมายเหตู: อุณหภูมิอากาศแวดล้อม 35 องศาเซลเซียส ค่าสัมประสิทธิ์การแผ่รังสีความร้อน 0.9</t>
  </si>
  <si>
    <t>การสูญเสียความร้อนหลังหุ้มฉนวนใยแก้วตามความหนาที่เหมาะสม (kW/m)</t>
  </si>
  <si>
    <t>หมายเหตุ : ฉนวนใยแก้วความหนาแน่น 64 kg/m2 อุณหภูมิแวดล้อม 35 องศาเซลเซียส ค่าการนำความร้อนฉนวนใจแก้ว 0.042 W/mK</t>
  </si>
  <si>
    <t>การสูญเสียความร้อนหลังหุ้มฉนวนใยหินตามความหนาที่เหมาะสม (kW/m)</t>
  </si>
  <si>
    <t>การสูญเสียความร้อนหลังหุ้มฉนวนแคลเซียมซิลิเกตตามความหนาที่เหมาะสม (kW/m)</t>
  </si>
  <si>
    <t>การสูญเสียความร้อนหลังหุ้มฉนวนเซรามิกไฟเบอร์ตามความหนาที่เหมาะสม (kW/m)</t>
  </si>
  <si>
    <t>หมายเหตุ : ฉนวนใยหินความหนาแน่น 40-200 kg/m2 อุณหภูมิแวดล้อม 35 องศาเซลเซียส ค่าการนำความร้อนฉนวนใจแก้ว 0.044 W/mK</t>
  </si>
  <si>
    <t>หมายเหตุ : ฉนวนแคลเซียมซิลิเกตความหนาแน่น 135 kg/m2 อุณหภูมิแวดล้อม 35 องศาเซลเซียส ค่าการนำความร้อนฉนวนใจแก้ว 0.049 W/mK</t>
  </si>
  <si>
    <t>หมายเหตุ : ฉนวนเซรามิกไฟเบอร์ความหนาแน่น 135 kg/m2 อุณหภูมิแวดล้อม 35 องศาเซลเซียส ค่าการนำความร้อนฉนวนใจแก้ว 0.132-0.22 W/mK</t>
  </si>
  <si>
    <t>อุณหภูมิผนังที่ไม่ได้หุ้มฉนวน หรือฉนวนเสื่อม(T1)</t>
  </si>
  <si>
    <t xml:space="preserve">ผนังที่ไม่ได้หุ้มฉนวนหรือฉนวนเสื่อม สูง  </t>
  </si>
  <si>
    <t xml:space="preserve">ผนังที่ไม่ได้หุ้มฉนวนหรือฉนวนเสื่อม ยาว  </t>
  </si>
  <si>
    <t xml:space="preserve">การสูญเสียความร้อนของผิวผนังต่อเมตร (ดูภาคผนวก4  ตารางภ4-1) </t>
  </si>
  <si>
    <t>แบบฟอร์มที่ 3 การคำนวณการสูญเสียความร้อนผ่านพื้นผิว</t>
  </si>
  <si>
    <t>FCS = FS x B</t>
  </si>
  <si>
    <t>แบบฟอร์มที่ 4 การประเมินการสูญเสียความร้อน จากความดันภายในเตาและช่องเปิด</t>
  </si>
  <si>
    <t>ความกว้างชิ้นงาน</t>
  </si>
  <si>
    <t>ความสูงชิ้นงาน</t>
  </si>
  <si>
    <t>ความกว้างช่องเปิด</t>
  </si>
  <si>
    <t>ความสูงช่องเปิด</t>
  </si>
  <si>
    <t>WP</t>
  </si>
  <si>
    <t>HP</t>
  </si>
  <si>
    <t>WF1</t>
  </si>
  <si>
    <t>HF1</t>
  </si>
  <si>
    <t>cm</t>
  </si>
  <si>
    <t>A1=WF1 x HF1 / 10,000</t>
  </si>
  <si>
    <t>WF2</t>
  </si>
  <si>
    <t>HF2</t>
  </si>
  <si>
    <r>
      <t xml:space="preserve">ความกว้างช่องเปิด </t>
    </r>
    <r>
      <rPr>
        <sz val="11"/>
        <color rgb="FFFF0000"/>
        <rFont val="Tahoma"/>
        <family val="2"/>
        <scheme val="minor"/>
      </rPr>
      <t xml:space="preserve"> (ปรับลดช่องเปิดตามเกณฑ์ข้อ 6)</t>
    </r>
  </si>
  <si>
    <r>
      <t xml:space="preserve">ความสูงช่องเปิด </t>
    </r>
    <r>
      <rPr>
        <sz val="11"/>
        <color rgb="FFFF0000"/>
        <rFont val="Tahoma"/>
        <family val="2"/>
        <scheme val="minor"/>
      </rPr>
      <t xml:space="preserve"> (ปรับลดช่องเปิดตามเกณฑ์ข้อ 6)</t>
    </r>
  </si>
  <si>
    <t>A2=WF2 x HF2 / 10,000</t>
  </si>
  <si>
    <t>PF1</t>
  </si>
  <si>
    <t>TF</t>
  </si>
  <si>
    <r>
      <t>m</t>
    </r>
    <r>
      <rPr>
        <vertAlign val="superscript"/>
        <sz val="11"/>
        <color theme="1"/>
        <rFont val="Tahoma"/>
        <family val="2"/>
        <scheme val="minor"/>
      </rPr>
      <t>2</t>
    </r>
  </si>
  <si>
    <r>
      <t>MJ/h/m</t>
    </r>
    <r>
      <rPr>
        <vertAlign val="superscript"/>
        <sz val="11"/>
        <color theme="1"/>
        <rFont val="Tahoma"/>
        <family val="2"/>
        <scheme val="minor"/>
      </rPr>
      <t>2</t>
    </r>
  </si>
  <si>
    <t>PF2</t>
  </si>
  <si>
    <t>FSH = ELS / H</t>
  </si>
  <si>
    <t>เชื้อเพลิงที่ประหยัดได้ ต่อปี (FSY=FSH x Hr xDY)</t>
  </si>
  <si>
    <t>พลังงานที่เตาเผาใช้ต่อวัน (F x H)</t>
  </si>
  <si>
    <t>EL2 = EUH x 3%</t>
  </si>
  <si>
    <t>แบบฟอร์มที่ 5 การประเมินการสูญเสียพลังงานความร้อนจากน้ำระบายความร้อนเตา</t>
  </si>
  <si>
    <t>kJ/kg.K</t>
  </si>
  <si>
    <t>อุณหภูมิด้านออกน้ำระบายความร้อนโครงสร้างเตา</t>
  </si>
  <si>
    <t>เชื้อเพลิงที่ประหยัดได้ต่อชั่วโมง (FSH=fuel Saving per Hour)</t>
  </si>
  <si>
    <r>
      <t>แบบฟอร์มที่ 6</t>
    </r>
    <r>
      <rPr>
        <sz val="16"/>
        <color rgb="FFFF0000"/>
        <rFont val="Angsana New"/>
        <family val="1"/>
      </rPr>
      <t xml:space="preserve"> </t>
    </r>
    <r>
      <rPr>
        <b/>
        <sz val="16"/>
        <color theme="1"/>
        <rFont val="Angsana New"/>
        <family val="1"/>
      </rPr>
      <t>ปัจจัยที่มีผลต่อประสิทธิภาพระบบเตาเผา</t>
    </r>
  </si>
  <si>
    <r>
      <t xml:space="preserve">ประสิทธิภาพเตาเผา (ความร้อนที่ผลิตภัณฑ์ได้รับเทียบกับพลังงานเชื้อเพลิงที่ใช้) สูงกว่า 50% 
 </t>
    </r>
    <r>
      <rPr>
        <sz val="11"/>
        <color rgb="FFFF0000"/>
        <rFont val="TH SarabunPSK"/>
        <family val="2"/>
      </rPr>
      <t>ดูวิธีตรวจวัดข้อ 4.1</t>
    </r>
  </si>
  <si>
    <r>
      <t>ประสิทธิภาพ =…</t>
    </r>
    <r>
      <rPr>
        <sz val="11"/>
        <color rgb="FFFF0000"/>
        <rFont val="TH SarabunPSK"/>
        <family val="2"/>
      </rPr>
      <t>50</t>
    </r>
    <r>
      <rPr>
        <sz val="11"/>
        <color theme="1"/>
        <rFont val="TH SarabunPSK"/>
        <family val="2"/>
      </rPr>
      <t>… (%)</t>
    </r>
  </si>
  <si>
    <r>
      <t>ประสิทธิภาพ =…</t>
    </r>
    <r>
      <rPr>
        <sz val="11"/>
        <color rgb="FFFF0000"/>
        <rFont val="TH SarabunPSK"/>
        <family val="2"/>
      </rPr>
      <t>29.9</t>
    </r>
    <r>
      <rPr>
        <sz val="11"/>
        <color theme="1"/>
        <rFont val="TH SarabunPSK"/>
        <family val="2"/>
      </rPr>
      <t>… (%)</t>
    </r>
  </si>
  <si>
    <t>นำความร้อนทิ้งกลับมาใช้อุ่นอากาศป้อน</t>
  </si>
  <si>
    <t xml:space="preserve">ออกซิเจนส่วนเกินในไอเสียเชื้อเพลิงแก๊ส 3%  น้ำมัน 5% </t>
  </si>
  <si>
    <r>
      <t xml:space="preserve">  =…</t>
    </r>
    <r>
      <rPr>
        <sz val="11"/>
        <color rgb="FFFF0000"/>
        <rFont val="TH SarabunPSK"/>
        <family val="2"/>
      </rPr>
      <t>7</t>
    </r>
    <r>
      <rPr>
        <sz val="11"/>
        <color theme="1"/>
        <rFont val="TH SarabunPSK"/>
        <family val="2"/>
      </rPr>
      <t>… %</t>
    </r>
  </si>
  <si>
    <t>อุณหภูมิก๊าซไอเสียทิ้ง (Flue gas) ไม่เกิน 300°C</t>
  </si>
  <si>
    <r>
      <t>....</t>
    </r>
    <r>
      <rPr>
        <sz val="11"/>
        <color rgb="FFFF0000"/>
        <rFont val="TH SarabunPSK"/>
        <family val="2"/>
      </rPr>
      <t>1,100</t>
    </r>
    <r>
      <rPr>
        <sz val="11"/>
        <color theme="1"/>
        <rFont val="TH SarabunPSK"/>
        <family val="2"/>
      </rPr>
      <t>... C</t>
    </r>
  </si>
  <si>
    <t>นำความร้อนทิ้งกลับมาใช้อุ่นอากาศป้อน โดยใช้ Recuprorator หรือเปลี่ยนหัวเผาเป็น  แบบ Recuprorative Burner หรือ Regenerative Burner</t>
  </si>
  <si>
    <t xml:space="preserve">อุณหภูมิพื้นผิวเตาเผา  ตามตารางปัจจัย 4 </t>
  </si>
  <si>
    <r>
      <t xml:space="preserve">อุณหภูมิผิวเตาด้านนอก เพดาน </t>
    </r>
    <r>
      <rPr>
        <sz val="11"/>
        <color rgb="FFFF0000"/>
        <rFont val="TH SarabunPSK"/>
        <family val="2"/>
      </rPr>
      <t>133</t>
    </r>
    <r>
      <rPr>
        <sz val="11"/>
        <color theme="1"/>
        <rFont val="TH SarabunPSK"/>
        <family val="2"/>
      </rPr>
      <t xml:space="preserve"> </t>
    </r>
    <r>
      <rPr>
        <vertAlign val="superscript"/>
        <sz val="11"/>
        <color theme="1"/>
        <rFont val="TH SarabunPSK"/>
        <family val="2"/>
      </rPr>
      <t>0</t>
    </r>
    <r>
      <rPr>
        <sz val="11"/>
        <color theme="1"/>
        <rFont val="TH SarabunPSK"/>
        <family val="2"/>
      </rPr>
      <t>C</t>
    </r>
  </si>
  <si>
    <r>
      <t>อุณหภูมิผิวเตาด้านนอก ผนักเตา</t>
    </r>
    <r>
      <rPr>
        <sz val="11"/>
        <color rgb="FFFF0000"/>
        <rFont val="TH SarabunPSK"/>
        <family val="2"/>
      </rPr>
      <t xml:space="preserve"> 118</t>
    </r>
    <r>
      <rPr>
        <sz val="11"/>
        <color theme="1"/>
        <rFont val="TH SarabunPSK"/>
        <family val="2"/>
      </rPr>
      <t xml:space="preserve"> </t>
    </r>
    <r>
      <rPr>
        <vertAlign val="superscript"/>
        <sz val="11"/>
        <color theme="1"/>
        <rFont val="TH SarabunPSK"/>
        <family val="2"/>
      </rPr>
      <t>0</t>
    </r>
    <r>
      <rPr>
        <sz val="11"/>
        <color theme="1"/>
        <rFont val="TH SarabunPSK"/>
        <family val="2"/>
      </rPr>
      <t>C</t>
    </r>
  </si>
  <si>
    <r>
      <t xml:space="preserve">อุณหภูมิผิวเตาด้านนอก เพดาน </t>
    </r>
    <r>
      <rPr>
        <sz val="11"/>
        <color rgb="FFFF0000"/>
        <rFont val="TH SarabunPSK"/>
        <family val="2"/>
      </rPr>
      <t>120</t>
    </r>
    <r>
      <rPr>
        <sz val="11"/>
        <color theme="1"/>
        <rFont val="TH SarabunPSK"/>
        <family val="2"/>
      </rPr>
      <t xml:space="preserve"> </t>
    </r>
    <r>
      <rPr>
        <vertAlign val="superscript"/>
        <sz val="11"/>
        <color theme="1"/>
        <rFont val="TH SarabunPSK"/>
        <family val="2"/>
      </rPr>
      <t>0</t>
    </r>
    <r>
      <rPr>
        <sz val="11"/>
        <color theme="1"/>
        <rFont val="TH SarabunPSK"/>
        <family val="2"/>
      </rPr>
      <t>C</t>
    </r>
  </si>
  <si>
    <r>
      <t>ความดันภายในเตา 0-2 mmH</t>
    </r>
    <r>
      <rPr>
        <vertAlign val="subscript"/>
        <sz val="11"/>
        <rFont val="TH SarabunPSK"/>
        <family val="2"/>
      </rPr>
      <t>2</t>
    </r>
    <r>
      <rPr>
        <sz val="11"/>
        <rFont val="TH SarabunPSK"/>
        <family val="2"/>
      </rPr>
      <t>O</t>
    </r>
  </si>
  <si>
    <r>
      <rPr>
        <sz val="11"/>
        <color rgb="FFFF0000"/>
        <rFont val="TH SarabunPSK"/>
        <family val="2"/>
      </rPr>
      <t>0-2</t>
    </r>
    <r>
      <rPr>
        <sz val="11"/>
        <color theme="1"/>
        <rFont val="TH SarabunPSK"/>
        <family val="2"/>
      </rPr>
      <t xml:space="preserve"> mmH2O</t>
    </r>
  </si>
  <si>
    <r>
      <t xml:space="preserve">ความดันภายในเตา            =  </t>
    </r>
    <r>
      <rPr>
        <sz val="11"/>
        <color rgb="FFFF0000"/>
        <rFont val="TH SarabunPSK"/>
        <family val="2"/>
      </rPr>
      <t>7</t>
    </r>
    <r>
      <rPr>
        <sz val="11"/>
        <rFont val="TH SarabunPSK"/>
        <family val="2"/>
      </rPr>
      <t xml:space="preserve"> mmH</t>
    </r>
    <r>
      <rPr>
        <vertAlign val="subscript"/>
        <sz val="11"/>
        <rFont val="TH SarabunPSK"/>
        <family val="2"/>
      </rPr>
      <t>2</t>
    </r>
    <r>
      <rPr>
        <sz val="11"/>
        <rFont val="TH SarabunPSK"/>
        <family val="2"/>
      </rPr>
      <t>O</t>
    </r>
  </si>
  <si>
    <t>ปรับตั้งค่าความดันใหม่</t>
  </si>
  <si>
    <t>ขนาดช่องเปิดชิ้นงานเข้า-ออก ด้านกว้าง มีความกว้างกว่าชิ้นงานไม่เกิน 40% และด้านสูงๆ กว่าชิ้นงานไม่เกิน 30%</t>
  </si>
  <si>
    <t>พื้นที่ช่องเปิดตามเกณฑ์</t>
  </si>
  <si>
    <r>
      <t xml:space="preserve">ไม่เกิน   </t>
    </r>
    <r>
      <rPr>
        <sz val="11"/>
        <color rgb="FFFF0000"/>
        <rFont val="TH SarabunPSK"/>
        <family val="2"/>
      </rPr>
      <t>0.05 m</t>
    </r>
    <r>
      <rPr>
        <vertAlign val="superscript"/>
        <sz val="11"/>
        <color rgb="FFFF0000"/>
        <rFont val="TH SarabunPSK"/>
        <family val="2"/>
      </rPr>
      <t>2</t>
    </r>
  </si>
  <si>
    <t>พื้นที่ช่องจริง</t>
  </si>
  <si>
    <r>
      <t xml:space="preserve">   </t>
    </r>
    <r>
      <rPr>
        <sz val="11"/>
        <color rgb="FFFF0000"/>
        <rFont val="TH SarabunPSK"/>
        <family val="2"/>
      </rPr>
      <t>0.08 m</t>
    </r>
    <r>
      <rPr>
        <vertAlign val="superscript"/>
        <sz val="11"/>
        <color rgb="FFFF0000"/>
        <rFont val="TH SarabunPSK"/>
        <family val="2"/>
      </rPr>
      <t>2</t>
    </r>
  </si>
  <si>
    <t>(   ) ผ่าน   ( / )  ไม่ผ่าน</t>
  </si>
  <si>
    <t>ปรับตั้งค่าช่องเปิดใหม่</t>
  </si>
  <si>
    <t>การสูญเสียพลังงานผ่านน้ำระบายความร้อนเตาไม่เกิน 3%</t>
  </si>
  <si>
    <t>การสูญเสียพลังงานความร้อนจากน้ำ</t>
  </si>
  <si>
    <r>
      <t xml:space="preserve">ระบายความร้อนเตาไม่ควรเกิน </t>
    </r>
    <r>
      <rPr>
        <sz val="11"/>
        <color rgb="FFFF0000"/>
        <rFont val="TH SarabunPSK"/>
        <family val="2"/>
      </rPr>
      <t>1,789</t>
    </r>
    <r>
      <rPr>
        <sz val="11"/>
        <color theme="1"/>
        <rFont val="TH SarabunPSK"/>
        <family val="2"/>
      </rPr>
      <t xml:space="preserve"> MJ/hr  </t>
    </r>
  </si>
  <si>
    <r>
      <t xml:space="preserve">ระบายความร้อนเตา </t>
    </r>
    <r>
      <rPr>
        <sz val="11"/>
        <color rgb="FFFF0000"/>
        <rFont val="TH SarabunPSK"/>
        <family val="2"/>
      </rPr>
      <t>2,508</t>
    </r>
    <r>
      <rPr>
        <sz val="11"/>
        <color theme="1"/>
        <rFont val="TH SarabunPSK"/>
        <family val="2"/>
      </rPr>
      <t xml:space="preserve"> MJ/hr  </t>
    </r>
  </si>
  <si>
    <t>ปรับตั้งค่าอัตราการไหลน้ำระบายใหม่</t>
  </si>
  <si>
    <t>ตรวจสอบการทำงาน ความดันระบบป้อนเชื้อเพลิง</t>
  </si>
  <si>
    <t xml:space="preserve">ตรวจสอบการช่องรั่วของเตา </t>
  </si>
  <si>
    <t xml:space="preserve">ทำความสะอาดเครื่อง Recuproator </t>
  </si>
  <si>
    <t>ตรวจสอบการทำงาน ระบบควบคุมความดัน</t>
  </si>
  <si>
    <t>แบบฟอร์มที่ 7 แนวทางการบำรุงรักษาระบบไอน้ำ</t>
  </si>
  <si>
    <r>
      <t>อุณหภูมิผิวเตาด้านนอก       ผนังเตา</t>
    </r>
    <r>
      <rPr>
        <sz val="11"/>
        <color rgb="FFFF0000"/>
        <rFont val="TH SarabunPSK"/>
        <family val="2"/>
      </rPr>
      <t xml:space="preserve"> 600</t>
    </r>
    <r>
      <rPr>
        <sz val="11"/>
        <color theme="1"/>
        <rFont val="TH SarabunPSK"/>
        <family val="2"/>
      </rPr>
      <t xml:space="preserve"> </t>
    </r>
    <r>
      <rPr>
        <vertAlign val="superscript"/>
        <sz val="11"/>
        <color theme="1"/>
        <rFont val="TH SarabunPSK"/>
        <family val="2"/>
      </rPr>
      <t>0</t>
    </r>
    <r>
      <rPr>
        <sz val="11"/>
        <color theme="1"/>
        <rFont val="TH SarabunPSK"/>
        <family val="2"/>
      </rPr>
      <t>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</si>
</sst>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_(* #,##0.00_);_(* \(#,##0.00\);_(* &quot;-&quot;??_);_(@_)"/>
    <numFmt numFmtId="188" formatCode="_(* #,##0_);_(* \(#,##0\);_(* &quot;-&quot;??_);_(@_)"/>
    <numFmt numFmtId="189" formatCode="0.000%"/>
  </numFmts>
  <fonts count="2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0"/>
      <name val="Arial"/>
      <family val="2"/>
    </font>
    <font>
      <b/>
      <sz val="10"/>
      <color indexed="9"/>
      <name val="Arial"/>
      <family val="2"/>
    </font>
    <font>
      <vertAlign val="subscript"/>
      <sz val="11"/>
      <color theme="1"/>
      <name val="Tahoma"/>
      <family val="2"/>
      <scheme val="minor"/>
    </font>
    <font>
      <sz val="11"/>
      <color theme="1"/>
      <name val="Calibri"/>
      <family val="2"/>
    </font>
    <font>
      <u/>
      <sz val="16"/>
      <color theme="1"/>
      <name val="TH SarabunPSK"/>
      <family val="2"/>
    </font>
    <font>
      <sz val="11"/>
      <color rgb="FFFF0000"/>
      <name val="Tahoma"/>
      <family val="2"/>
      <scheme val="minor"/>
    </font>
    <font>
      <b/>
      <sz val="18"/>
      <color theme="1"/>
      <name val="Angsana New"/>
      <family val="1"/>
    </font>
    <font>
      <i/>
      <u/>
      <sz val="16"/>
      <color rgb="FFFF0000"/>
      <name val="Cordia New"/>
      <family val="2"/>
    </font>
    <font>
      <sz val="11"/>
      <name val="Tahoma"/>
      <family val="2"/>
      <scheme val="minor"/>
    </font>
    <font>
      <b/>
      <sz val="16"/>
      <color theme="1"/>
      <name val="Angsana New"/>
      <family val="1"/>
    </font>
    <font>
      <b/>
      <sz val="11"/>
      <color theme="1"/>
      <name val="TH SarabunPSK"/>
      <family val="2"/>
    </font>
    <font>
      <sz val="11"/>
      <color theme="1"/>
      <name val="TH SarabunPSK"/>
      <family val="2"/>
    </font>
    <font>
      <sz val="11"/>
      <color rgb="FFFF0000"/>
      <name val="TH SarabunPSK"/>
      <family val="2"/>
    </font>
    <font>
      <sz val="16"/>
      <color rgb="FFFF0000"/>
      <name val="Angsana New"/>
      <family val="1"/>
    </font>
    <font>
      <b/>
      <sz val="20"/>
      <color theme="1"/>
      <name val="Angsana New"/>
      <family val="1"/>
    </font>
    <font>
      <sz val="16"/>
      <color theme="1"/>
      <name val="Angsana New"/>
      <family val="1"/>
    </font>
    <font>
      <sz val="16"/>
      <name val="Angsana New"/>
      <family val="1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b/>
      <vertAlign val="superscript"/>
      <sz val="14"/>
      <color theme="1"/>
      <name val="Angsana New"/>
      <family val="1"/>
    </font>
    <font>
      <sz val="14"/>
      <name val="Angsana New"/>
      <family val="1"/>
    </font>
    <font>
      <vertAlign val="subscript"/>
      <sz val="14"/>
      <name val="Angsana New"/>
      <family val="1"/>
    </font>
    <font>
      <vertAlign val="superscript"/>
      <sz val="11"/>
      <color theme="1"/>
      <name val="Tahoma"/>
      <family val="2"/>
      <scheme val="minor"/>
    </font>
    <font>
      <vertAlign val="superscript"/>
      <sz val="11"/>
      <color theme="1"/>
      <name val="TH SarabunPSK"/>
      <family val="2"/>
    </font>
    <font>
      <sz val="11"/>
      <name val="TH SarabunPSK"/>
      <family val="2"/>
    </font>
    <font>
      <vertAlign val="subscript"/>
      <sz val="11"/>
      <name val="TH SarabunPSK"/>
      <family val="2"/>
    </font>
    <font>
      <vertAlign val="superscript"/>
      <sz val="11"/>
      <color rgb="FFFF0000"/>
      <name val="TH SarabunPSK"/>
      <family val="2"/>
    </font>
  </fonts>
  <fills count="2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FD8E8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8064A2"/>
      </left>
      <right style="medium">
        <color rgb="FF8064A2"/>
      </right>
      <top style="thin">
        <color rgb="FFECE9D8"/>
      </top>
      <bottom style="medium">
        <color rgb="FF8064A2"/>
      </bottom>
      <diagonal/>
    </border>
    <border>
      <left style="thin">
        <color rgb="FFECE9D8"/>
      </left>
      <right style="medium">
        <color rgb="FF8064A2"/>
      </right>
      <top style="thin">
        <color rgb="FFECE9D8"/>
      </top>
      <bottom style="medium">
        <color rgb="FF8064A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2" fillId="2" borderId="0" xfId="0" applyFont="1" applyFill="1"/>
    <xf numFmtId="0" fontId="0" fillId="3" borderId="1" xfId="0" applyFill="1" applyBorder="1"/>
    <xf numFmtId="188" fontId="0" fillId="3" borderId="1" xfId="1" applyNumberFormat="1" applyFont="1" applyFill="1" applyBorder="1"/>
    <xf numFmtId="189" fontId="0" fillId="0" borderId="0" xfId="2" applyNumberFormat="1" applyFont="1" applyFill="1" applyBorder="1"/>
    <xf numFmtId="189" fontId="0" fillId="0" borderId="0" xfId="2" applyNumberFormat="1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4" borderId="1" xfId="0" applyFill="1" applyBorder="1"/>
    <xf numFmtId="188" fontId="0" fillId="4" borderId="1" xfId="1" applyNumberFormat="1" applyFont="1" applyFill="1" applyBorder="1"/>
    <xf numFmtId="0" fontId="0" fillId="5" borderId="1" xfId="0" applyFill="1" applyBorder="1"/>
    <xf numFmtId="0" fontId="0" fillId="7" borderId="1" xfId="0" applyFill="1" applyBorder="1" applyAlignment="1">
      <alignment horizontal="center"/>
    </xf>
    <xf numFmtId="2" fontId="0" fillId="5" borderId="1" xfId="0" applyNumberFormat="1" applyFill="1" applyBorder="1"/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5" fillId="0" borderId="0" xfId="0" applyFont="1"/>
    <xf numFmtId="0" fontId="0" fillId="0" borderId="2" xfId="0" applyFill="1" applyBorder="1"/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0" fontId="7" fillId="8" borderId="1" xfId="0" applyFont="1" applyFill="1" applyBorder="1"/>
    <xf numFmtId="0" fontId="0" fillId="6" borderId="1" xfId="0" applyFill="1" applyBorder="1" applyAlignment="1">
      <alignment horizontal="left"/>
    </xf>
    <xf numFmtId="188" fontId="0" fillId="8" borderId="1" xfId="1" applyNumberFormat="1" applyFont="1" applyFill="1" applyBorder="1"/>
    <xf numFmtId="188" fontId="0" fillId="9" borderId="1" xfId="1" applyNumberFormat="1" applyFont="1" applyFill="1" applyBorder="1"/>
    <xf numFmtId="188" fontId="0" fillId="9" borderId="1" xfId="0" applyNumberFormat="1" applyFill="1" applyBorder="1"/>
    <xf numFmtId="3" fontId="0" fillId="8" borderId="1" xfId="0" applyNumberFormat="1" applyFill="1" applyBorder="1"/>
    <xf numFmtId="187" fontId="0" fillId="9" borderId="1" xfId="0" applyNumberFormat="1" applyFill="1" applyBorder="1"/>
    <xf numFmtId="0" fontId="0" fillId="10" borderId="3" xfId="0" applyFill="1" applyBorder="1" applyAlignment="1">
      <alignment horizontal="left" vertical="center"/>
    </xf>
    <xf numFmtId="0" fontId="0" fillId="10" borderId="1" xfId="0" applyFill="1" applyBorder="1" applyAlignment="1">
      <alignment horizontal="center"/>
    </xf>
    <xf numFmtId="187" fontId="0" fillId="11" borderId="1" xfId="1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/>
    <xf numFmtId="187" fontId="0" fillId="8" borderId="1" xfId="1" applyFont="1" applyFill="1" applyBorder="1"/>
    <xf numFmtId="0" fontId="7" fillId="0" borderId="0" xfId="0" applyFont="1"/>
    <xf numFmtId="0" fontId="0" fillId="0" borderId="1" xfId="0" applyFill="1" applyBorder="1"/>
    <xf numFmtId="187" fontId="0" fillId="6" borderId="1" xfId="1" applyFont="1" applyFill="1" applyBorder="1"/>
    <xf numFmtId="0" fontId="0" fillId="0" borderId="1" xfId="0" applyFill="1" applyBorder="1" applyAlignment="1">
      <alignment horizontal="center"/>
    </xf>
    <xf numFmtId="187" fontId="0" fillId="0" borderId="0" xfId="0" applyNumberFormat="1"/>
    <xf numFmtId="0" fontId="9" fillId="0" borderId="0" xfId="0" applyFont="1"/>
    <xf numFmtId="0" fontId="0" fillId="8" borderId="0" xfId="0" applyFill="1"/>
    <xf numFmtId="0" fontId="10" fillId="0" borderId="1" xfId="0" applyFont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187" fontId="0" fillId="0" borderId="0" xfId="1" applyFont="1" applyFill="1" applyBorder="1" applyAlignment="1">
      <alignment horizontal="center"/>
    </xf>
    <xf numFmtId="188" fontId="0" fillId="0" borderId="0" xfId="1" applyNumberFormat="1" applyFont="1" applyFill="1" applyBorder="1" applyAlignment="1">
      <alignment horizontal="center"/>
    </xf>
    <xf numFmtId="188" fontId="0" fillId="12" borderId="1" xfId="0" applyNumberFormat="1" applyFill="1" applyBorder="1" applyAlignment="1">
      <alignment horizontal="right"/>
    </xf>
    <xf numFmtId="0" fontId="0" fillId="12" borderId="1" xfId="0" applyFill="1" applyBorder="1"/>
    <xf numFmtId="0" fontId="3" fillId="15" borderId="0" xfId="0" applyFont="1" applyFill="1"/>
    <xf numFmtId="0" fontId="0" fillId="4" borderId="1" xfId="0" applyFill="1" applyBorder="1" applyAlignment="1">
      <alignment horizontal="center"/>
    </xf>
    <xf numFmtId="0" fontId="3" fillId="15" borderId="1" xfId="0" applyFont="1" applyFill="1" applyBorder="1"/>
    <xf numFmtId="0" fontId="0" fillId="14" borderId="0" xfId="0" applyFill="1"/>
    <xf numFmtId="0" fontId="0" fillId="14" borderId="1" xfId="0" applyFill="1" applyBorder="1"/>
    <xf numFmtId="0" fontId="0" fillId="14" borderId="1" xfId="0" applyFill="1" applyBorder="1" applyAlignment="1">
      <alignment horizontal="left" vertical="center"/>
    </xf>
    <xf numFmtId="0" fontId="0" fillId="0" borderId="0" xfId="0" applyBorder="1"/>
    <xf numFmtId="0" fontId="0" fillId="13" borderId="1" xfId="0" applyFill="1" applyBorder="1" applyAlignment="1">
      <alignment horizontal="center"/>
    </xf>
    <xf numFmtId="0" fontId="12" fillId="16" borderId="7" xfId="0" applyFont="1" applyFill="1" applyBorder="1" applyAlignment="1">
      <alignment horizontal="center" vertical="top" wrapText="1"/>
    </xf>
    <xf numFmtId="0" fontId="12" fillId="16" borderId="8" xfId="0" applyFont="1" applyFill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13" fillId="0" borderId="8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3" fillId="0" borderId="6" xfId="0" applyFont="1" applyBorder="1" applyAlignment="1">
      <alignment horizontal="center" vertical="top" wrapText="1"/>
    </xf>
    <xf numFmtId="0" fontId="11" fillId="0" borderId="0" xfId="0" applyFont="1"/>
    <xf numFmtId="0" fontId="17" fillId="0" borderId="0" xfId="0" applyFont="1"/>
    <xf numFmtId="0" fontId="17" fillId="0" borderId="6" xfId="0" applyFont="1" applyBorder="1" applyAlignment="1">
      <alignment horizontal="center" vertical="top" wrapText="1"/>
    </xf>
    <xf numFmtId="0" fontId="17" fillId="0" borderId="8" xfId="0" applyFont="1" applyBorder="1" applyAlignment="1">
      <alignment vertical="top" wrapText="1"/>
    </xf>
    <xf numFmtId="0" fontId="17" fillId="0" borderId="8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7" fillId="0" borderId="10" xfId="0" applyFont="1" applyBorder="1" applyAlignment="1">
      <alignment vertical="top" wrapText="1"/>
    </xf>
    <xf numFmtId="0" fontId="18" fillId="0" borderId="11" xfId="0" applyFont="1" applyBorder="1"/>
    <xf numFmtId="0" fontId="19" fillId="0" borderId="13" xfId="0" applyFont="1" applyBorder="1" applyAlignment="1">
      <alignment vertical="top" wrapText="1"/>
    </xf>
    <xf numFmtId="0" fontId="20" fillId="0" borderId="14" xfId="0" applyFont="1" applyBorder="1" applyAlignment="1">
      <alignment horizontal="center" vertical="top" wrapText="1"/>
    </xf>
    <xf numFmtId="0" fontId="19" fillId="18" borderId="13" xfId="0" applyFont="1" applyFill="1" applyBorder="1" applyAlignment="1">
      <alignment vertical="top" wrapText="1"/>
    </xf>
    <xf numFmtId="0" fontId="20" fillId="18" borderId="14" xfId="0" applyFont="1" applyFill="1" applyBorder="1" applyAlignment="1">
      <alignment horizontal="center" vertical="top" wrapText="1"/>
    </xf>
    <xf numFmtId="187" fontId="0" fillId="13" borderId="1" xfId="1" applyFont="1" applyFill="1" applyBorder="1"/>
    <xf numFmtId="0" fontId="0" fillId="13" borderId="1" xfId="0" applyFill="1" applyBorder="1"/>
    <xf numFmtId="0" fontId="22" fillId="13" borderId="15" xfId="0" applyFont="1" applyFill="1" applyBorder="1" applyAlignment="1">
      <alignment wrapText="1"/>
    </xf>
    <xf numFmtId="0" fontId="22" fillId="13" borderId="16" xfId="0" applyFont="1" applyFill="1" applyBorder="1" applyAlignment="1">
      <alignment horizontal="center" wrapText="1"/>
    </xf>
    <xf numFmtId="187" fontId="10" fillId="13" borderId="4" xfId="1" applyFont="1" applyFill="1" applyBorder="1"/>
    <xf numFmtId="0" fontId="10" fillId="13" borderId="4" xfId="0" applyFont="1" applyFill="1" applyBorder="1"/>
    <xf numFmtId="0" fontId="22" fillId="13" borderId="1" xfId="0" applyFont="1" applyFill="1" applyBorder="1" applyAlignment="1">
      <alignment horizontal="left" wrapText="1"/>
    </xf>
    <xf numFmtId="0" fontId="5" fillId="0" borderId="1" xfId="0" applyFont="1" applyFill="1" applyBorder="1"/>
    <xf numFmtId="0" fontId="6" fillId="0" borderId="1" xfId="0" applyFont="1" applyFill="1" applyBorder="1"/>
    <xf numFmtId="187" fontId="0" fillId="8" borderId="1" xfId="1" applyFont="1" applyFill="1" applyBorder="1" applyAlignment="1">
      <alignment horizontal="center"/>
    </xf>
    <xf numFmtId="187" fontId="0" fillId="13" borderId="1" xfId="1" applyFont="1" applyFill="1" applyBorder="1" applyAlignment="1">
      <alignment horizontal="center"/>
    </xf>
    <xf numFmtId="9" fontId="0" fillId="8" borderId="1" xfId="0" applyNumberFormat="1" applyFill="1" applyBorder="1"/>
    <xf numFmtId="188" fontId="0" fillId="13" borderId="1" xfId="1" applyNumberFormat="1" applyFont="1" applyFill="1" applyBorder="1"/>
    <xf numFmtId="187" fontId="0" fillId="0" borderId="1" xfId="0" applyNumberFormat="1" applyBorder="1"/>
    <xf numFmtId="187" fontId="0" fillId="13" borderId="1" xfId="0" applyNumberFormat="1" applyFill="1" applyBorder="1"/>
    <xf numFmtId="0" fontId="0" fillId="0" borderId="17" xfId="0" applyBorder="1" applyAlignment="1">
      <alignment horizontal="center"/>
    </xf>
    <xf numFmtId="2" fontId="0" fillId="0" borderId="17" xfId="0" applyNumberFormat="1" applyBorder="1"/>
    <xf numFmtId="0" fontId="0" fillId="0" borderId="18" xfId="0" applyBorder="1"/>
    <xf numFmtId="0" fontId="0" fillId="14" borderId="19" xfId="0" applyFill="1" applyBorder="1"/>
    <xf numFmtId="0" fontId="0" fillId="0" borderId="20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17" xfId="0" applyBorder="1"/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22" xfId="0" applyBorder="1"/>
    <xf numFmtId="0" fontId="0" fillId="14" borderId="2" xfId="0" applyFill="1" applyBorder="1"/>
    <xf numFmtId="187" fontId="0" fillId="19" borderId="1" xfId="1" applyFont="1" applyFill="1" applyBorder="1"/>
    <xf numFmtId="0" fontId="0" fillId="13" borderId="1" xfId="0" applyFill="1" applyBorder="1" applyAlignment="1">
      <alignment horizontal="left"/>
    </xf>
    <xf numFmtId="0" fontId="13" fillId="0" borderId="25" xfId="0" applyFont="1" applyBorder="1" applyAlignment="1">
      <alignment vertical="top" wrapText="1"/>
    </xf>
    <xf numFmtId="0" fontId="13" fillId="0" borderId="26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0" fillId="0" borderId="15" xfId="0" applyBorder="1"/>
    <xf numFmtId="0" fontId="13" fillId="0" borderId="27" xfId="0" applyFont="1" applyBorder="1" applyAlignment="1">
      <alignment horizontal="center" vertical="top" wrapText="1"/>
    </xf>
    <xf numFmtId="0" fontId="13" fillId="0" borderId="28" xfId="0" applyFont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26" fillId="0" borderId="8" xfId="0" applyFont="1" applyBorder="1" applyAlignment="1">
      <alignment vertical="top" wrapText="1"/>
    </xf>
    <xf numFmtId="0" fontId="26" fillId="0" borderId="8" xfId="0" applyFont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/>
    </xf>
    <xf numFmtId="0" fontId="11" fillId="5" borderId="20" xfId="0" applyFont="1" applyFill="1" applyBorder="1" applyAlignment="1">
      <alignment horizontal="center"/>
    </xf>
    <xf numFmtId="0" fontId="11" fillId="5" borderId="2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5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9" xfId="0" applyFont="1" applyBorder="1" applyAlignment="1">
      <alignment vertical="top" wrapText="1"/>
    </xf>
    <xf numFmtId="0" fontId="13" fillId="0" borderId="23" xfId="0" applyFont="1" applyBorder="1" applyAlignment="1">
      <alignment vertical="top" wrapText="1"/>
    </xf>
    <xf numFmtId="0" fontId="13" fillId="0" borderId="24" xfId="0" applyFont="1" applyBorder="1" applyAlignment="1">
      <alignment vertical="top" wrapText="1"/>
    </xf>
    <xf numFmtId="0" fontId="13" fillId="0" borderId="12" xfId="0" applyFont="1" applyBorder="1" applyAlignment="1">
      <alignment vertical="top" wrapText="1"/>
    </xf>
    <xf numFmtId="0" fontId="12" fillId="16" borderId="5" xfId="0" applyFont="1" applyFill="1" applyBorder="1" applyAlignment="1">
      <alignment horizontal="center" vertical="top" wrapText="1"/>
    </xf>
    <xf numFmtId="0" fontId="12" fillId="16" borderId="6" xfId="0" applyFont="1" applyFill="1" applyBorder="1" applyAlignment="1">
      <alignment horizontal="center" vertical="top" wrapText="1"/>
    </xf>
    <xf numFmtId="0" fontId="13" fillId="0" borderId="23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6" fillId="17" borderId="0" xfId="0" applyFont="1" applyFill="1" applyAlignment="1">
      <alignment horizontal="center"/>
    </xf>
    <xf numFmtId="0" fontId="11" fillId="15" borderId="5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2</xdr:row>
      <xdr:rowOff>104775</xdr:rowOff>
    </xdr:from>
    <xdr:to>
      <xdr:col>11</xdr:col>
      <xdr:colOff>219075</xdr:colOff>
      <xdr:row>36</xdr:row>
      <xdr:rowOff>171450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0" y="466725"/>
          <a:ext cx="7648575" cy="62198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2</xdr:row>
      <xdr:rowOff>133350</xdr:rowOff>
    </xdr:from>
    <xdr:to>
      <xdr:col>9</xdr:col>
      <xdr:colOff>561975</xdr:colOff>
      <xdr:row>32</xdr:row>
      <xdr:rowOff>9525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350" y="495300"/>
          <a:ext cx="6600825" cy="53054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3</xdr:row>
      <xdr:rowOff>123825</xdr:rowOff>
    </xdr:from>
    <xdr:to>
      <xdr:col>10</xdr:col>
      <xdr:colOff>161925</xdr:colOff>
      <xdr:row>21</xdr:row>
      <xdr:rowOff>152400</xdr:rowOff>
    </xdr:to>
    <xdr:pic>
      <xdr:nvPicPr>
        <xdr:cNvPr id="61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666750"/>
          <a:ext cx="6772275" cy="328612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2</xdr:row>
      <xdr:rowOff>47625</xdr:rowOff>
    </xdr:from>
    <xdr:to>
      <xdr:col>14</xdr:col>
      <xdr:colOff>590550</xdr:colOff>
      <xdr:row>35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" y="409575"/>
          <a:ext cx="9801225" cy="60960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619125</xdr:colOff>
      <xdr:row>2</xdr:row>
      <xdr:rowOff>104775</xdr:rowOff>
    </xdr:from>
    <xdr:to>
      <xdr:col>14</xdr:col>
      <xdr:colOff>171450</xdr:colOff>
      <xdr:row>36</xdr:row>
      <xdr:rowOff>95250</xdr:rowOff>
    </xdr:to>
    <xdr:pic>
      <xdr:nvPicPr>
        <xdr:cNvPr id="71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9125" y="466725"/>
          <a:ext cx="9153525" cy="614362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2</xdr:row>
      <xdr:rowOff>95250</xdr:rowOff>
    </xdr:from>
    <xdr:to>
      <xdr:col>13</xdr:col>
      <xdr:colOff>657225</xdr:colOff>
      <xdr:row>35</xdr:row>
      <xdr:rowOff>152400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0" y="457200"/>
          <a:ext cx="9458325" cy="602932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3</xdr:row>
      <xdr:rowOff>123825</xdr:rowOff>
    </xdr:from>
    <xdr:to>
      <xdr:col>14</xdr:col>
      <xdr:colOff>552450</xdr:colOff>
      <xdr:row>37</xdr:row>
      <xdr:rowOff>152400</xdr:rowOff>
    </xdr:to>
    <xdr:pic>
      <xdr:nvPicPr>
        <xdr:cNvPr id="5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675" y="666750"/>
          <a:ext cx="9324975" cy="618172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76200</xdr:rowOff>
    </xdr:from>
    <xdr:to>
      <xdr:col>14</xdr:col>
      <xdr:colOff>142875</xdr:colOff>
      <xdr:row>35</xdr:row>
      <xdr:rowOff>95250</xdr:rowOff>
    </xdr:to>
    <xdr:pic>
      <xdr:nvPicPr>
        <xdr:cNvPr id="61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" y="438150"/>
          <a:ext cx="8963025" cy="59912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7"/>
  <sheetViews>
    <sheetView tabSelected="1" topLeftCell="A5" zoomScale="90" zoomScaleNormal="90" workbookViewId="0">
      <selection activeCell="B17" sqref="B17"/>
    </sheetView>
  </sheetViews>
  <sheetFormatPr defaultRowHeight="13.8" x14ac:dyDescent="0.25"/>
  <cols>
    <col min="1" max="1" width="9" style="6"/>
    <col min="2" max="2" width="38.69921875" customWidth="1"/>
    <col min="3" max="3" width="9" style="6"/>
    <col min="4" max="4" width="15.3984375" bestFit="1" customWidth="1"/>
    <col min="5" max="5" width="9" customWidth="1"/>
    <col min="6" max="6" width="13" customWidth="1"/>
  </cols>
  <sheetData>
    <row r="1" spans="2:7" ht="26.4" x14ac:dyDescent="0.7">
      <c r="B1" s="115" t="s">
        <v>115</v>
      </c>
      <c r="C1" s="116"/>
      <c r="D1" s="116"/>
      <c r="E1" s="116"/>
    </row>
    <row r="3" spans="2:7" x14ac:dyDescent="0.25">
      <c r="B3" s="1" t="s">
        <v>116</v>
      </c>
    </row>
    <row r="4" spans="2:7" x14ac:dyDescent="0.25">
      <c r="B4" s="50" t="s">
        <v>246</v>
      </c>
    </row>
    <row r="5" spans="2:7" x14ac:dyDescent="0.25">
      <c r="B5" s="8"/>
      <c r="C5" s="7" t="s">
        <v>2</v>
      </c>
      <c r="D5" s="7" t="s">
        <v>3</v>
      </c>
      <c r="E5" s="7" t="s">
        <v>4</v>
      </c>
    </row>
    <row r="6" spans="2:7" x14ac:dyDescent="0.25">
      <c r="B6" s="8" t="s">
        <v>126</v>
      </c>
      <c r="C6" s="7" t="s">
        <v>5</v>
      </c>
      <c r="D6" s="2" t="s">
        <v>127</v>
      </c>
      <c r="E6" s="8" t="s">
        <v>5</v>
      </c>
    </row>
    <row r="7" spans="2:7" x14ac:dyDescent="0.25">
      <c r="B7" s="8" t="s">
        <v>117</v>
      </c>
      <c r="C7" s="7" t="s">
        <v>118</v>
      </c>
      <c r="D7" s="2">
        <v>0.49</v>
      </c>
      <c r="E7" s="8" t="s">
        <v>128</v>
      </c>
    </row>
    <row r="8" spans="2:7" x14ac:dyDescent="0.25">
      <c r="B8" s="8" t="s">
        <v>129</v>
      </c>
      <c r="C8" s="7" t="s">
        <v>130</v>
      </c>
      <c r="D8" s="2">
        <f>33*24</f>
        <v>792</v>
      </c>
      <c r="E8" s="8" t="s">
        <v>131</v>
      </c>
    </row>
    <row r="9" spans="2:7" ht="21" x14ac:dyDescent="0.55000000000000004">
      <c r="B9" s="8" t="s">
        <v>245</v>
      </c>
      <c r="C9" s="44" t="s">
        <v>134</v>
      </c>
      <c r="D9" s="2">
        <v>35</v>
      </c>
      <c r="E9" s="8" t="s">
        <v>132</v>
      </c>
      <c r="G9" t="s">
        <v>5</v>
      </c>
    </row>
    <row r="10" spans="2:7" ht="21" x14ac:dyDescent="0.55000000000000004">
      <c r="B10" s="8" t="s">
        <v>247</v>
      </c>
      <c r="C10" s="44" t="s">
        <v>135</v>
      </c>
      <c r="D10" s="2">
        <v>1140</v>
      </c>
      <c r="E10" s="8" t="s">
        <v>132</v>
      </c>
    </row>
    <row r="11" spans="2:7" ht="21" x14ac:dyDescent="0.55000000000000004">
      <c r="B11" s="79" t="s">
        <v>246</v>
      </c>
      <c r="C11" s="80" t="s">
        <v>133</v>
      </c>
      <c r="D11" s="81">
        <f>D8*D7*(D10-D9)</f>
        <v>428828.39999999997</v>
      </c>
      <c r="E11" s="82" t="s">
        <v>7</v>
      </c>
      <c r="F11" s="35"/>
    </row>
    <row r="12" spans="2:7" ht="24.6" x14ac:dyDescent="0.7">
      <c r="B12" s="83" t="s">
        <v>139</v>
      </c>
      <c r="C12" s="84" t="s">
        <v>5</v>
      </c>
      <c r="D12" s="85"/>
      <c r="E12" s="38"/>
    </row>
    <row r="13" spans="2:7" ht="15" customHeight="1" x14ac:dyDescent="0.25">
      <c r="D13" s="4"/>
    </row>
    <row r="14" spans="2:7" x14ac:dyDescent="0.25">
      <c r="D14" s="5"/>
    </row>
    <row r="15" spans="2:7" x14ac:dyDescent="0.25">
      <c r="B15" s="52" t="s">
        <v>9</v>
      </c>
      <c r="C15" s="7"/>
      <c r="D15" s="8"/>
      <c r="E15" s="8"/>
    </row>
    <row r="16" spans="2:7" x14ac:dyDescent="0.25">
      <c r="B16" s="8" t="s">
        <v>141</v>
      </c>
      <c r="C16" s="7"/>
      <c r="D16" s="17" t="s">
        <v>142</v>
      </c>
      <c r="E16" s="8"/>
    </row>
    <row r="17" spans="2:7" x14ac:dyDescent="0.25">
      <c r="B17" s="8" t="s">
        <v>8</v>
      </c>
      <c r="C17" s="7" t="s">
        <v>12</v>
      </c>
      <c r="D17" s="2">
        <v>39.770000000000003</v>
      </c>
      <c r="E17" s="8" t="s">
        <v>70</v>
      </c>
      <c r="G17" t="s">
        <v>5</v>
      </c>
    </row>
    <row r="18" spans="2:7" x14ac:dyDescent="0.25">
      <c r="B18" s="8" t="s">
        <v>253</v>
      </c>
      <c r="C18" s="7" t="s">
        <v>248</v>
      </c>
      <c r="D18" s="3">
        <f>1500*24</f>
        <v>36000</v>
      </c>
      <c r="E18" s="8" t="s">
        <v>10</v>
      </c>
    </row>
    <row r="19" spans="2:7" x14ac:dyDescent="0.25">
      <c r="B19" s="8"/>
      <c r="C19" s="7"/>
      <c r="D19" s="8"/>
      <c r="E19" s="8"/>
    </row>
    <row r="20" spans="2:7" x14ac:dyDescent="0.25">
      <c r="B20" s="11" t="s">
        <v>252</v>
      </c>
      <c r="C20" s="51" t="s">
        <v>69</v>
      </c>
      <c r="D20" s="12">
        <f>D17*D18</f>
        <v>1431720</v>
      </c>
      <c r="E20" s="11" t="s">
        <v>7</v>
      </c>
      <c r="F20" s="35"/>
    </row>
    <row r="21" spans="2:7" x14ac:dyDescent="0.25">
      <c r="B21" s="8" t="s">
        <v>249</v>
      </c>
      <c r="C21" s="7"/>
      <c r="D21" s="8"/>
      <c r="E21" s="8"/>
    </row>
    <row r="22" spans="2:7" x14ac:dyDescent="0.25">
      <c r="B22" s="8"/>
      <c r="C22" s="7"/>
      <c r="D22" s="8"/>
      <c r="E22" s="8"/>
    </row>
    <row r="23" spans="2:7" x14ac:dyDescent="0.25">
      <c r="B23" s="13" t="s">
        <v>136</v>
      </c>
      <c r="C23" s="14" t="s">
        <v>137</v>
      </c>
      <c r="D23" s="15">
        <f>D11/D20%</f>
        <v>29.951973849635401</v>
      </c>
      <c r="E23" s="13" t="s">
        <v>1</v>
      </c>
    </row>
    <row r="24" spans="2:7" ht="15" x14ac:dyDescent="0.3">
      <c r="B24" s="38" t="s">
        <v>250</v>
      </c>
      <c r="C24" s="92"/>
      <c r="D24" s="93"/>
      <c r="E24" s="94"/>
    </row>
    <row r="27" spans="2:7" x14ac:dyDescent="0.25">
      <c r="B27" s="37" t="s">
        <v>138</v>
      </c>
    </row>
  </sheetData>
  <mergeCells count="1">
    <mergeCell ref="B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44"/>
  <sheetViews>
    <sheetView zoomScale="80" zoomScaleNormal="80" workbookViewId="0">
      <selection activeCell="B1" sqref="B1:E1"/>
    </sheetView>
  </sheetViews>
  <sheetFormatPr defaultRowHeight="13.8" x14ac:dyDescent="0.25"/>
  <cols>
    <col min="1" max="1" width="9" style="6"/>
    <col min="2" max="2" width="36.09765625" customWidth="1"/>
    <col min="3" max="3" width="9" style="6"/>
    <col min="4" max="4" width="16.69921875" bestFit="1" customWidth="1"/>
    <col min="5" max="5" width="9" customWidth="1"/>
  </cols>
  <sheetData>
    <row r="1" spans="2:7" ht="23.4" x14ac:dyDescent="0.6">
      <c r="B1" s="117" t="s">
        <v>251</v>
      </c>
      <c r="C1" s="118"/>
      <c r="D1" s="118"/>
      <c r="E1" s="119"/>
    </row>
    <row r="2" spans="2:7" x14ac:dyDescent="0.25">
      <c r="B2" s="100"/>
      <c r="C2" s="101"/>
      <c r="D2" s="56"/>
      <c r="E2" s="102"/>
    </row>
    <row r="3" spans="2:7" x14ac:dyDescent="0.25">
      <c r="B3" s="100"/>
      <c r="C3" s="101"/>
      <c r="D3" s="56"/>
      <c r="E3" s="102"/>
    </row>
    <row r="4" spans="2:7" x14ac:dyDescent="0.25">
      <c r="B4" s="54" t="s">
        <v>192</v>
      </c>
      <c r="C4" s="7" t="s">
        <v>2</v>
      </c>
      <c r="D4" s="7" t="s">
        <v>3</v>
      </c>
      <c r="E4" s="7" t="s">
        <v>4</v>
      </c>
    </row>
    <row r="5" spans="2:7" x14ac:dyDescent="0.25">
      <c r="B5" s="8" t="s">
        <v>141</v>
      </c>
      <c r="C5" s="7"/>
      <c r="D5" s="17" t="s">
        <v>142</v>
      </c>
      <c r="E5" s="8"/>
    </row>
    <row r="6" spans="2:7" x14ac:dyDescent="0.25">
      <c r="B6" s="8" t="s">
        <v>253</v>
      </c>
      <c r="C6" s="7" t="s">
        <v>248</v>
      </c>
      <c r="D6" s="86">
        <f>1500*24</f>
        <v>36000</v>
      </c>
      <c r="E6" s="8" t="s">
        <v>10</v>
      </c>
    </row>
    <row r="7" spans="2:7" x14ac:dyDescent="0.25">
      <c r="B7" s="8" t="s">
        <v>53</v>
      </c>
      <c r="C7" s="7" t="s">
        <v>146</v>
      </c>
      <c r="D7" s="86">
        <v>20</v>
      </c>
      <c r="E7" s="8" t="s">
        <v>143</v>
      </c>
    </row>
    <row r="8" spans="2:7" x14ac:dyDescent="0.25">
      <c r="B8" s="16" t="s">
        <v>187</v>
      </c>
      <c r="C8" s="17" t="s">
        <v>29</v>
      </c>
      <c r="D8" s="16">
        <v>300</v>
      </c>
      <c r="E8" s="16" t="s">
        <v>28</v>
      </c>
    </row>
    <row r="9" spans="2:7" x14ac:dyDescent="0.25">
      <c r="B9" s="78" t="s">
        <v>144</v>
      </c>
      <c r="C9" s="57" t="s">
        <v>145</v>
      </c>
      <c r="D9" s="87">
        <f>D6*D7*D8</f>
        <v>216000000</v>
      </c>
      <c r="E9" s="78" t="s">
        <v>34</v>
      </c>
    </row>
    <row r="10" spans="2:7" x14ac:dyDescent="0.25">
      <c r="B10" s="8" t="s">
        <v>189</v>
      </c>
      <c r="C10" s="40"/>
      <c r="D10" s="40"/>
      <c r="E10" s="38"/>
    </row>
    <row r="11" spans="2:7" x14ac:dyDescent="0.25">
      <c r="B11" s="100"/>
      <c r="C11" s="40"/>
      <c r="D11" s="40"/>
      <c r="E11" s="38"/>
    </row>
    <row r="12" spans="2:7" x14ac:dyDescent="0.25">
      <c r="B12" s="103" t="s">
        <v>13</v>
      </c>
      <c r="C12" s="40"/>
      <c r="D12" s="40"/>
      <c r="E12" s="38"/>
    </row>
    <row r="13" spans="2:7" x14ac:dyDescent="0.25">
      <c r="B13" s="16" t="s">
        <v>14</v>
      </c>
      <c r="C13" s="17" t="s">
        <v>25</v>
      </c>
      <c r="D13" s="16">
        <v>7</v>
      </c>
      <c r="E13" s="16" t="s">
        <v>1</v>
      </c>
      <c r="G13" s="19"/>
    </row>
    <row r="14" spans="2:7" x14ac:dyDescent="0.25">
      <c r="B14" s="16" t="s">
        <v>17</v>
      </c>
      <c r="C14" s="17" t="s">
        <v>6</v>
      </c>
      <c r="D14" s="24">
        <v>1100</v>
      </c>
      <c r="E14" s="8" t="s">
        <v>132</v>
      </c>
    </row>
    <row r="15" spans="2:7" x14ac:dyDescent="0.25">
      <c r="B15" s="16" t="s">
        <v>140</v>
      </c>
      <c r="C15" s="17" t="s">
        <v>24</v>
      </c>
      <c r="D15" s="16">
        <v>62.75</v>
      </c>
      <c r="E15" s="16" t="s">
        <v>1</v>
      </c>
      <c r="G15" s="19"/>
    </row>
    <row r="16" spans="2:7" x14ac:dyDescent="0.25">
      <c r="B16" s="100"/>
      <c r="C16" s="101"/>
      <c r="D16" s="56"/>
      <c r="E16" s="102"/>
    </row>
    <row r="17" spans="2:7" x14ac:dyDescent="0.25">
      <c r="B17" s="100"/>
      <c r="C17" s="101"/>
      <c r="D17" s="56"/>
      <c r="E17" s="102"/>
    </row>
    <row r="18" spans="2:7" ht="14.4" x14ac:dyDescent="0.3">
      <c r="B18" s="95" t="s">
        <v>15</v>
      </c>
      <c r="C18" s="96"/>
      <c r="D18" s="97"/>
      <c r="E18" s="98"/>
      <c r="G18" s="18" t="s">
        <v>5</v>
      </c>
    </row>
    <row r="19" spans="2:7" x14ac:dyDescent="0.25">
      <c r="B19" s="8" t="s">
        <v>180</v>
      </c>
      <c r="C19" s="7"/>
      <c r="D19" s="17" t="s">
        <v>27</v>
      </c>
      <c r="E19" s="8"/>
    </row>
    <row r="20" spans="2:7" x14ac:dyDescent="0.25">
      <c r="B20" s="16" t="s">
        <v>16</v>
      </c>
      <c r="C20" s="17" t="s">
        <v>26</v>
      </c>
      <c r="D20" s="16">
        <v>5</v>
      </c>
      <c r="E20" s="16" t="s">
        <v>1</v>
      </c>
    </row>
    <row r="21" spans="2:7" x14ac:dyDescent="0.25">
      <c r="B21" s="10" t="s">
        <v>18</v>
      </c>
      <c r="C21" s="9" t="s">
        <v>46</v>
      </c>
      <c r="D21" s="10">
        <v>300</v>
      </c>
      <c r="E21" s="8" t="s">
        <v>132</v>
      </c>
    </row>
    <row r="22" spans="2:7" x14ac:dyDescent="0.25">
      <c r="B22" s="16" t="s">
        <v>15</v>
      </c>
      <c r="C22" s="17" t="s">
        <v>23</v>
      </c>
      <c r="D22" s="16">
        <v>12.84</v>
      </c>
      <c r="E22" s="16" t="s">
        <v>1</v>
      </c>
    </row>
    <row r="23" spans="2:7" x14ac:dyDescent="0.25">
      <c r="B23" s="8"/>
      <c r="C23" s="7"/>
      <c r="D23" s="8"/>
      <c r="E23" s="8"/>
    </row>
    <row r="24" spans="2:7" x14ac:dyDescent="0.25">
      <c r="B24" s="8"/>
      <c r="C24" s="7"/>
      <c r="D24" s="8"/>
      <c r="E24" s="8"/>
    </row>
    <row r="25" spans="2:7" x14ac:dyDescent="0.25">
      <c r="B25" s="10" t="s">
        <v>21</v>
      </c>
      <c r="C25" s="9" t="s">
        <v>20</v>
      </c>
      <c r="D25" s="39">
        <f>D6*(1-(100-D15)/(100-D22))</f>
        <v>20614.502065167508</v>
      </c>
      <c r="E25" s="10" t="s">
        <v>19</v>
      </c>
    </row>
    <row r="26" spans="2:7" x14ac:dyDescent="0.25">
      <c r="B26" s="23" t="s">
        <v>22</v>
      </c>
      <c r="C26" s="9"/>
      <c r="D26" s="10"/>
      <c r="E26" s="10"/>
    </row>
    <row r="27" spans="2:7" x14ac:dyDescent="0.25">
      <c r="B27" s="8"/>
      <c r="C27" s="7"/>
      <c r="D27" s="8"/>
      <c r="E27" s="8"/>
    </row>
    <row r="28" spans="2:7" x14ac:dyDescent="0.25">
      <c r="B28" s="20" t="s">
        <v>30</v>
      </c>
      <c r="C28" s="21" t="s">
        <v>31</v>
      </c>
      <c r="D28" s="25">
        <f>D25*D8</f>
        <v>6184350.6195502523</v>
      </c>
      <c r="E28" s="20" t="s">
        <v>32</v>
      </c>
    </row>
    <row r="29" spans="2:7" x14ac:dyDescent="0.25">
      <c r="B29" s="8"/>
      <c r="C29" s="7"/>
      <c r="D29" s="8"/>
      <c r="E29" s="8"/>
    </row>
    <row r="30" spans="2:7" x14ac:dyDescent="0.25">
      <c r="B30" s="20" t="s">
        <v>33</v>
      </c>
      <c r="C30" s="21" t="s">
        <v>35</v>
      </c>
      <c r="D30" s="26">
        <f>D28*D7</f>
        <v>123687012.39100504</v>
      </c>
      <c r="E30" s="20" t="s">
        <v>34</v>
      </c>
    </row>
    <row r="31" spans="2:7" x14ac:dyDescent="0.25">
      <c r="B31" s="20" t="s">
        <v>188</v>
      </c>
      <c r="C31" s="21"/>
      <c r="D31" s="20"/>
      <c r="E31" s="20"/>
    </row>
    <row r="32" spans="2:7" x14ac:dyDescent="0.25">
      <c r="B32" s="8"/>
      <c r="C32" s="7"/>
      <c r="D32" s="8"/>
      <c r="E32" s="8"/>
    </row>
    <row r="33" spans="2:5" x14ac:dyDescent="0.25">
      <c r="B33" s="22" t="s">
        <v>68</v>
      </c>
      <c r="C33" s="17" t="s">
        <v>42</v>
      </c>
      <c r="D33" s="27">
        <v>40000000</v>
      </c>
      <c r="E33" s="16" t="s">
        <v>34</v>
      </c>
    </row>
    <row r="34" spans="2:5" x14ac:dyDescent="0.25">
      <c r="B34" s="8"/>
      <c r="C34" s="7"/>
      <c r="D34" s="8"/>
      <c r="E34" s="8"/>
    </row>
    <row r="35" spans="2:5" x14ac:dyDescent="0.25">
      <c r="B35" s="20" t="s">
        <v>36</v>
      </c>
      <c r="C35" s="21" t="s">
        <v>190</v>
      </c>
      <c r="D35" s="28">
        <f>D33/D30</f>
        <v>0.32339692928753239</v>
      </c>
      <c r="E35" s="20" t="s">
        <v>37</v>
      </c>
    </row>
    <row r="36" spans="2:5" x14ac:dyDescent="0.25">
      <c r="B36" s="20" t="s">
        <v>191</v>
      </c>
      <c r="C36" s="92"/>
      <c r="D36" s="99"/>
      <c r="E36" s="94"/>
    </row>
    <row r="38" spans="2:5" x14ac:dyDescent="0.25">
      <c r="B38" t="s">
        <v>181</v>
      </c>
    </row>
    <row r="39" spans="2:5" x14ac:dyDescent="0.25">
      <c r="B39" s="37" t="s">
        <v>182</v>
      </c>
    </row>
    <row r="40" spans="2:5" x14ac:dyDescent="0.25">
      <c r="B40" t="s">
        <v>186</v>
      </c>
    </row>
    <row r="42" spans="2:5" x14ac:dyDescent="0.25">
      <c r="B42" t="s">
        <v>183</v>
      </c>
    </row>
    <row r="43" spans="2:5" x14ac:dyDescent="0.25">
      <c r="B43" s="37" t="s">
        <v>184</v>
      </c>
    </row>
    <row r="44" spans="2:5" x14ac:dyDescent="0.25">
      <c r="B44" t="s">
        <v>185</v>
      </c>
    </row>
  </sheetData>
  <mergeCells count="1">
    <mergeCell ref="B1:E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B1:G47"/>
  <sheetViews>
    <sheetView zoomScale="70" zoomScaleNormal="70" workbookViewId="0">
      <selection activeCell="C13" sqref="C13"/>
    </sheetView>
  </sheetViews>
  <sheetFormatPr defaultRowHeight="13.8" x14ac:dyDescent="0.25"/>
  <cols>
    <col min="2" max="2" width="4" customWidth="1"/>
    <col min="3" max="3" width="60.59765625" customWidth="1"/>
    <col min="4" max="4" width="9" style="6"/>
    <col min="5" max="5" width="15.3984375" bestFit="1" customWidth="1"/>
    <col min="6" max="6" width="14.3984375" style="6" customWidth="1"/>
  </cols>
  <sheetData>
    <row r="1" spans="2:6" ht="23.4" x14ac:dyDescent="0.6">
      <c r="C1" s="120" t="s">
        <v>283</v>
      </c>
      <c r="D1" s="121"/>
      <c r="E1" s="121"/>
      <c r="F1" s="121"/>
    </row>
    <row r="2" spans="2:6" ht="24" x14ac:dyDescent="0.65">
      <c r="C2" s="42"/>
    </row>
    <row r="3" spans="2:6" x14ac:dyDescent="0.25">
      <c r="B3" s="6"/>
      <c r="C3" s="29"/>
      <c r="D3" s="30" t="s">
        <v>2</v>
      </c>
      <c r="E3" s="31" t="s">
        <v>3</v>
      </c>
      <c r="F3" s="32" t="s">
        <v>4</v>
      </c>
    </row>
    <row r="4" spans="2:6" x14ac:dyDescent="0.25">
      <c r="B4" s="6"/>
      <c r="C4" s="55" t="s">
        <v>50</v>
      </c>
      <c r="D4" s="34"/>
      <c r="E4" s="46"/>
      <c r="F4" s="34"/>
    </row>
    <row r="5" spans="2:6" x14ac:dyDescent="0.25">
      <c r="B5" s="6"/>
      <c r="C5" s="8" t="s">
        <v>141</v>
      </c>
      <c r="D5" s="7"/>
      <c r="E5" s="17" t="s">
        <v>142</v>
      </c>
      <c r="F5" s="8"/>
    </row>
    <row r="6" spans="2:6" x14ac:dyDescent="0.25">
      <c r="B6" s="6"/>
      <c r="C6" s="8" t="s">
        <v>147</v>
      </c>
      <c r="D6" s="7" t="s">
        <v>11</v>
      </c>
      <c r="E6" s="86">
        <f>1500*24</f>
        <v>36000</v>
      </c>
      <c r="F6" s="8" t="s">
        <v>10</v>
      </c>
    </row>
    <row r="7" spans="2:6" x14ac:dyDescent="0.25">
      <c r="B7" s="6"/>
      <c r="C7" s="8" t="s">
        <v>8</v>
      </c>
      <c r="D7" s="7" t="s">
        <v>12</v>
      </c>
      <c r="E7" s="2">
        <v>39.770000000000003</v>
      </c>
      <c r="F7" s="8" t="s">
        <v>70</v>
      </c>
    </row>
    <row r="8" spans="2:6" x14ac:dyDescent="0.25">
      <c r="B8" s="6"/>
      <c r="C8" s="8" t="s">
        <v>53</v>
      </c>
      <c r="D8" s="7" t="s">
        <v>146</v>
      </c>
      <c r="E8" s="86">
        <v>20</v>
      </c>
      <c r="F8" s="8" t="s">
        <v>143</v>
      </c>
    </row>
    <row r="9" spans="2:6" x14ac:dyDescent="0.25">
      <c r="B9" s="6"/>
      <c r="C9" s="8" t="s">
        <v>259</v>
      </c>
      <c r="D9" s="7" t="s">
        <v>261</v>
      </c>
      <c r="E9" s="86">
        <v>16</v>
      </c>
      <c r="F9" s="8" t="s">
        <v>260</v>
      </c>
    </row>
    <row r="10" spans="2:6" x14ac:dyDescent="0.25">
      <c r="B10" s="6"/>
      <c r="C10" s="16" t="s">
        <v>187</v>
      </c>
      <c r="D10" s="17" t="s">
        <v>29</v>
      </c>
      <c r="E10" s="16">
        <v>300</v>
      </c>
      <c r="F10" s="16" t="s">
        <v>28</v>
      </c>
    </row>
    <row r="11" spans="2:6" x14ac:dyDescent="0.25">
      <c r="B11" s="6"/>
      <c r="C11" s="78" t="s">
        <v>144</v>
      </c>
      <c r="D11" s="57" t="s">
        <v>145</v>
      </c>
      <c r="E11" s="87">
        <f>E6*E8*E10</f>
        <v>216000000</v>
      </c>
      <c r="F11" s="78" t="s">
        <v>34</v>
      </c>
    </row>
    <row r="12" spans="2:6" x14ac:dyDescent="0.25">
      <c r="B12" s="6"/>
      <c r="C12" s="8" t="s">
        <v>189</v>
      </c>
      <c r="D12" s="40"/>
      <c r="E12" s="40"/>
      <c r="F12" s="38"/>
    </row>
    <row r="13" spans="2:6" x14ac:dyDescent="0.25">
      <c r="B13" s="6"/>
      <c r="C13" s="45"/>
      <c r="D13" s="34"/>
      <c r="E13" s="47"/>
      <c r="F13" s="34"/>
    </row>
    <row r="14" spans="2:6" x14ac:dyDescent="0.25">
      <c r="C14" s="54" t="s">
        <v>43</v>
      </c>
    </row>
    <row r="15" spans="2:6" x14ac:dyDescent="0.25">
      <c r="C15" s="8" t="s">
        <v>279</v>
      </c>
      <c r="D15" s="7" t="s">
        <v>6</v>
      </c>
      <c r="E15" s="16">
        <v>600</v>
      </c>
      <c r="F15" s="7" t="s">
        <v>132</v>
      </c>
    </row>
    <row r="16" spans="2:6" x14ac:dyDescent="0.25">
      <c r="C16" s="8" t="s">
        <v>280</v>
      </c>
      <c r="D16" s="7" t="s">
        <v>257</v>
      </c>
      <c r="E16" s="16">
        <v>2.2000000000000002</v>
      </c>
      <c r="F16" s="7" t="s">
        <v>256</v>
      </c>
    </row>
    <row r="17" spans="3:6" x14ac:dyDescent="0.25">
      <c r="C17" s="8" t="s">
        <v>281</v>
      </c>
      <c r="D17" s="7" t="s">
        <v>49</v>
      </c>
      <c r="E17" s="16">
        <v>3</v>
      </c>
      <c r="F17" s="7" t="s">
        <v>256</v>
      </c>
    </row>
    <row r="18" spans="3:6" x14ac:dyDescent="0.25">
      <c r="C18" s="8" t="s">
        <v>282</v>
      </c>
      <c r="D18" s="7" t="s">
        <v>44</v>
      </c>
      <c r="E18" s="16">
        <v>74.680000000000007</v>
      </c>
      <c r="F18" s="7" t="s">
        <v>258</v>
      </c>
    </row>
    <row r="19" spans="3:6" x14ac:dyDescent="0.25">
      <c r="C19" s="10" t="s">
        <v>55</v>
      </c>
      <c r="D19" s="9" t="s">
        <v>51</v>
      </c>
      <c r="E19" s="39">
        <f>E18*E17*E9*E10</f>
        <v>1075392</v>
      </c>
      <c r="F19" s="7" t="s">
        <v>54</v>
      </c>
    </row>
    <row r="20" spans="3:6" x14ac:dyDescent="0.25">
      <c r="C20" s="10" t="s">
        <v>52</v>
      </c>
      <c r="D20" s="7"/>
      <c r="E20" s="8"/>
      <c r="F20" s="7"/>
    </row>
    <row r="22" spans="3:6" x14ac:dyDescent="0.25">
      <c r="C22" s="54" t="s">
        <v>47</v>
      </c>
    </row>
    <row r="23" spans="3:6" x14ac:dyDescent="0.25">
      <c r="C23" s="8" t="s">
        <v>263</v>
      </c>
      <c r="D23" s="7" t="s">
        <v>5</v>
      </c>
      <c r="E23" s="17" t="s">
        <v>262</v>
      </c>
      <c r="F23" s="7" t="s">
        <v>5</v>
      </c>
    </row>
    <row r="24" spans="3:6" x14ac:dyDescent="0.25">
      <c r="C24" s="8" t="s">
        <v>254</v>
      </c>
      <c r="D24" s="7"/>
      <c r="E24" s="10">
        <f>E15</f>
        <v>600</v>
      </c>
      <c r="F24" s="7" t="s">
        <v>132</v>
      </c>
    </row>
    <row r="25" spans="3:6" x14ac:dyDescent="0.25">
      <c r="C25" s="8" t="s">
        <v>255</v>
      </c>
      <c r="D25" s="7"/>
      <c r="E25" s="10">
        <f>E16</f>
        <v>2.2000000000000002</v>
      </c>
      <c r="F25" s="7" t="s">
        <v>256</v>
      </c>
    </row>
    <row r="26" spans="3:6" x14ac:dyDescent="0.25">
      <c r="C26" s="8" t="s">
        <v>264</v>
      </c>
      <c r="D26" s="7" t="s">
        <v>58</v>
      </c>
      <c r="E26" s="16">
        <v>0.62</v>
      </c>
      <c r="F26" s="7" t="s">
        <v>48</v>
      </c>
    </row>
    <row r="27" spans="3:6" x14ac:dyDescent="0.25">
      <c r="C27" s="8"/>
      <c r="D27" s="7"/>
      <c r="E27" s="38"/>
      <c r="F27" s="7"/>
    </row>
    <row r="28" spans="3:6" x14ac:dyDescent="0.25">
      <c r="C28" s="8" t="s">
        <v>71</v>
      </c>
      <c r="D28" s="7"/>
      <c r="E28" s="16">
        <v>70.19</v>
      </c>
      <c r="F28" s="7" t="s">
        <v>0</v>
      </c>
    </row>
    <row r="29" spans="3:6" x14ac:dyDescent="0.25">
      <c r="C29" s="8" t="s">
        <v>265</v>
      </c>
      <c r="D29" s="7"/>
      <c r="E29" s="16">
        <v>87.5</v>
      </c>
      <c r="F29" s="7" t="s">
        <v>45</v>
      </c>
    </row>
    <row r="30" spans="3:6" x14ac:dyDescent="0.25">
      <c r="C30" s="10" t="s">
        <v>56</v>
      </c>
      <c r="D30" s="9" t="s">
        <v>59</v>
      </c>
      <c r="E30" s="39">
        <f>E26*E17*E9*E10</f>
        <v>8928</v>
      </c>
      <c r="F30" s="7" t="s">
        <v>54</v>
      </c>
    </row>
    <row r="31" spans="3:6" x14ac:dyDescent="0.25">
      <c r="C31" s="10" t="s">
        <v>57</v>
      </c>
      <c r="D31" s="7"/>
      <c r="E31" s="8"/>
      <c r="F31" s="7"/>
    </row>
    <row r="33" spans="3:7" x14ac:dyDescent="0.25">
      <c r="C33" s="54" t="s">
        <v>72</v>
      </c>
    </row>
    <row r="34" spans="3:7" x14ac:dyDescent="0.25">
      <c r="C34" s="10" t="s">
        <v>61</v>
      </c>
      <c r="D34" s="9" t="s">
        <v>60</v>
      </c>
      <c r="E34" s="39">
        <f>E19-E30</f>
        <v>1066464</v>
      </c>
      <c r="F34" s="7" t="s">
        <v>54</v>
      </c>
    </row>
    <row r="35" spans="3:7" x14ac:dyDescent="0.25">
      <c r="C35" s="10" t="s">
        <v>62</v>
      </c>
      <c r="D35" s="7"/>
      <c r="E35" s="8"/>
      <c r="F35" s="7"/>
    </row>
    <row r="36" spans="3:7" x14ac:dyDescent="0.25">
      <c r="C36" s="10" t="s">
        <v>63</v>
      </c>
      <c r="E36" s="28">
        <f>E34*3.6</f>
        <v>3839270.4</v>
      </c>
      <c r="F36" s="7" t="s">
        <v>64</v>
      </c>
    </row>
    <row r="38" spans="3:7" x14ac:dyDescent="0.25">
      <c r="C38" s="10" t="s">
        <v>66</v>
      </c>
      <c r="D38" s="9" t="s">
        <v>20</v>
      </c>
      <c r="E38" s="39">
        <f>E36/E7</f>
        <v>96536.846869499612</v>
      </c>
      <c r="F38" s="48" t="s">
        <v>267</v>
      </c>
      <c r="G38" s="49"/>
    </row>
    <row r="39" spans="3:7" x14ac:dyDescent="0.25">
      <c r="C39" s="10" t="s">
        <v>266</v>
      </c>
      <c r="D39" s="7"/>
      <c r="E39" s="8"/>
    </row>
    <row r="41" spans="3:7" x14ac:dyDescent="0.25">
      <c r="C41" s="10" t="s">
        <v>65</v>
      </c>
      <c r="D41" s="9" t="s">
        <v>40</v>
      </c>
      <c r="E41" s="39">
        <f>E38*E8</f>
        <v>1930736.9373899922</v>
      </c>
      <c r="F41" s="7" t="s">
        <v>34</v>
      </c>
    </row>
    <row r="42" spans="3:7" x14ac:dyDescent="0.25">
      <c r="C42" s="10" t="s">
        <v>284</v>
      </c>
      <c r="D42" s="7"/>
      <c r="E42" s="8"/>
      <c r="F42" s="7"/>
    </row>
    <row r="44" spans="3:7" x14ac:dyDescent="0.25">
      <c r="C44" s="16" t="s">
        <v>67</v>
      </c>
      <c r="D44" s="17" t="s">
        <v>42</v>
      </c>
      <c r="E44" s="36">
        <v>120000</v>
      </c>
      <c r="F44" s="7" t="s">
        <v>39</v>
      </c>
    </row>
    <row r="46" spans="3:7" x14ac:dyDescent="0.25">
      <c r="C46" s="10" t="s">
        <v>41</v>
      </c>
      <c r="D46" s="9" t="s">
        <v>190</v>
      </c>
      <c r="E46" s="39">
        <f>E44/E41</f>
        <v>6.2152433962452874E-2</v>
      </c>
      <c r="F46" s="7" t="s">
        <v>37</v>
      </c>
    </row>
    <row r="47" spans="3:7" x14ac:dyDescent="0.25">
      <c r="C47" s="10" t="s">
        <v>268</v>
      </c>
      <c r="D47" s="7"/>
      <c r="E47" s="8"/>
    </row>
  </sheetData>
  <mergeCells count="1">
    <mergeCell ref="C1:F1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53"/>
  <sheetViews>
    <sheetView topLeftCell="A7" zoomScale="80" zoomScaleNormal="80" workbookViewId="0">
      <selection activeCell="B36" sqref="B36"/>
    </sheetView>
  </sheetViews>
  <sheetFormatPr defaultRowHeight="13.8" x14ac:dyDescent="0.25"/>
  <cols>
    <col min="1" max="1" width="9" style="6"/>
    <col min="2" max="2" width="47.8984375" customWidth="1"/>
    <col min="3" max="3" width="9" style="6"/>
    <col min="4" max="4" width="16.69921875" bestFit="1" customWidth="1"/>
    <col min="5" max="5" width="9" customWidth="1"/>
  </cols>
  <sheetData>
    <row r="1" spans="2:7" ht="23.4" x14ac:dyDescent="0.6">
      <c r="B1" s="120" t="s">
        <v>285</v>
      </c>
      <c r="C1" s="121"/>
      <c r="D1" s="121"/>
      <c r="E1" s="121"/>
    </row>
    <row r="4" spans="2:7" x14ac:dyDescent="0.25">
      <c r="B4" s="54" t="s">
        <v>192</v>
      </c>
      <c r="C4" s="7" t="s">
        <v>2</v>
      </c>
      <c r="D4" s="7" t="s">
        <v>3</v>
      </c>
      <c r="E4" s="7" t="s">
        <v>4</v>
      </c>
    </row>
    <row r="5" spans="2:7" x14ac:dyDescent="0.25">
      <c r="B5" s="8" t="s">
        <v>141</v>
      </c>
      <c r="C5" s="7"/>
      <c r="D5" s="17" t="s">
        <v>142</v>
      </c>
      <c r="E5" s="8"/>
    </row>
    <row r="6" spans="2:7" x14ac:dyDescent="0.25">
      <c r="B6" s="8" t="s">
        <v>147</v>
      </c>
      <c r="C6" s="7" t="s">
        <v>11</v>
      </c>
      <c r="D6" s="86">
        <f>1500*24</f>
        <v>36000</v>
      </c>
      <c r="E6" s="8" t="s">
        <v>10</v>
      </c>
    </row>
    <row r="7" spans="2:7" x14ac:dyDescent="0.25">
      <c r="B7" s="38" t="s">
        <v>8</v>
      </c>
      <c r="C7" s="40" t="s">
        <v>12</v>
      </c>
      <c r="D7" s="2">
        <v>39.770000000000003</v>
      </c>
      <c r="E7" s="8" t="s">
        <v>70</v>
      </c>
    </row>
    <row r="8" spans="2:7" x14ac:dyDescent="0.25">
      <c r="B8" s="33" t="s">
        <v>204</v>
      </c>
      <c r="C8" s="6" t="s">
        <v>261</v>
      </c>
      <c r="D8" s="43">
        <v>16</v>
      </c>
      <c r="E8" s="33" t="s">
        <v>38</v>
      </c>
    </row>
    <row r="9" spans="2:7" x14ac:dyDescent="0.25">
      <c r="B9" s="38" t="s">
        <v>187</v>
      </c>
      <c r="C9" s="40" t="s">
        <v>29</v>
      </c>
      <c r="D9" s="16">
        <v>300</v>
      </c>
      <c r="E9" s="38" t="s">
        <v>28</v>
      </c>
    </row>
    <row r="10" spans="2:7" x14ac:dyDescent="0.25">
      <c r="B10" s="8" t="s">
        <v>53</v>
      </c>
      <c r="C10" s="7" t="s">
        <v>146</v>
      </c>
      <c r="D10" s="86">
        <v>20</v>
      </c>
      <c r="E10" s="8" t="s">
        <v>143</v>
      </c>
    </row>
    <row r="11" spans="2:7" x14ac:dyDescent="0.25">
      <c r="B11" s="78" t="s">
        <v>144</v>
      </c>
      <c r="C11" s="57" t="s">
        <v>145</v>
      </c>
      <c r="D11" s="87">
        <f>D6*D10*D9</f>
        <v>216000000</v>
      </c>
      <c r="E11" s="78" t="s">
        <v>34</v>
      </c>
    </row>
    <row r="12" spans="2:7" x14ac:dyDescent="0.25">
      <c r="B12" s="8" t="s">
        <v>189</v>
      </c>
      <c r="C12" s="40"/>
      <c r="D12" s="40"/>
      <c r="E12" s="38"/>
    </row>
    <row r="13" spans="2:7" x14ac:dyDescent="0.25">
      <c r="B13" s="56"/>
      <c r="C13" s="40"/>
      <c r="D13" s="40"/>
      <c r="E13" s="38"/>
    </row>
    <row r="14" spans="2:7" x14ac:dyDescent="0.25">
      <c r="B14" s="53" t="s">
        <v>13</v>
      </c>
      <c r="C14" s="40"/>
      <c r="D14" s="40"/>
      <c r="E14" s="38"/>
      <c r="G14" s="19"/>
    </row>
    <row r="15" spans="2:7" x14ac:dyDescent="0.25">
      <c r="B15" s="38" t="s">
        <v>286</v>
      </c>
      <c r="C15" s="40" t="s">
        <v>290</v>
      </c>
      <c r="D15" s="16">
        <v>30</v>
      </c>
      <c r="E15" s="38" t="s">
        <v>294</v>
      </c>
      <c r="G15" s="33"/>
    </row>
    <row r="16" spans="2:7" x14ac:dyDescent="0.25">
      <c r="B16" s="38" t="s">
        <v>287</v>
      </c>
      <c r="C16" s="40" t="s">
        <v>291</v>
      </c>
      <c r="D16" s="16">
        <v>10</v>
      </c>
      <c r="E16" s="38" t="s">
        <v>294</v>
      </c>
      <c r="G16" s="33"/>
    </row>
    <row r="17" spans="2:7" ht="15" x14ac:dyDescent="0.3">
      <c r="B17" s="38" t="s">
        <v>193</v>
      </c>
      <c r="C17" s="40" t="s">
        <v>301</v>
      </c>
      <c r="D17" s="16">
        <v>7</v>
      </c>
      <c r="E17" s="38" t="s">
        <v>197</v>
      </c>
    </row>
    <row r="18" spans="2:7" x14ac:dyDescent="0.25">
      <c r="B18" s="38" t="s">
        <v>203</v>
      </c>
      <c r="C18" s="40" t="s">
        <v>302</v>
      </c>
      <c r="D18" s="24">
        <v>1100</v>
      </c>
      <c r="E18" s="38" t="s">
        <v>132</v>
      </c>
    </row>
    <row r="19" spans="2:7" x14ac:dyDescent="0.25">
      <c r="B19" s="38" t="s">
        <v>288</v>
      </c>
      <c r="C19" s="40" t="s">
        <v>292</v>
      </c>
      <c r="D19" s="36">
        <v>50</v>
      </c>
      <c r="E19" s="38" t="s">
        <v>294</v>
      </c>
      <c r="G19" s="33"/>
    </row>
    <row r="20" spans="2:7" x14ac:dyDescent="0.25">
      <c r="B20" s="38" t="s">
        <v>289</v>
      </c>
      <c r="C20" s="40" t="s">
        <v>293</v>
      </c>
      <c r="D20" s="36">
        <v>16</v>
      </c>
      <c r="E20" s="38" t="s">
        <v>294</v>
      </c>
      <c r="G20" s="33"/>
    </row>
    <row r="21" spans="2:7" ht="15.6" x14ac:dyDescent="0.25">
      <c r="B21" s="38" t="s">
        <v>194</v>
      </c>
      <c r="C21" s="40" t="s">
        <v>212</v>
      </c>
      <c r="D21" s="104">
        <f>D19*D20/10000</f>
        <v>0.08</v>
      </c>
      <c r="E21" s="38" t="s">
        <v>303</v>
      </c>
      <c r="G21" s="19"/>
    </row>
    <row r="22" spans="2:7" x14ac:dyDescent="0.25">
      <c r="B22" s="38" t="s">
        <v>295</v>
      </c>
      <c r="C22" s="40"/>
      <c r="D22" s="40"/>
      <c r="E22" s="38"/>
      <c r="G22" s="33"/>
    </row>
    <row r="23" spans="2:7" ht="15.6" x14ac:dyDescent="0.25">
      <c r="B23" s="38" t="s">
        <v>195</v>
      </c>
      <c r="C23" s="40" t="s">
        <v>214</v>
      </c>
      <c r="D23" s="36">
        <v>11224</v>
      </c>
      <c r="E23" s="38" t="s">
        <v>304</v>
      </c>
    </row>
    <row r="24" spans="2:7" x14ac:dyDescent="0.25">
      <c r="B24" s="38" t="s">
        <v>205</v>
      </c>
      <c r="C24" s="40" t="s">
        <v>206</v>
      </c>
      <c r="D24" s="88">
        <v>0.3</v>
      </c>
      <c r="E24" s="38" t="s">
        <v>5</v>
      </c>
    </row>
    <row r="25" spans="2:7" x14ac:dyDescent="0.25">
      <c r="B25" s="78" t="s">
        <v>207</v>
      </c>
      <c r="C25" s="57" t="s">
        <v>217</v>
      </c>
      <c r="D25" s="77">
        <f>D21*D23*D24</f>
        <v>269.37600000000003</v>
      </c>
      <c r="E25" s="78" t="s">
        <v>208</v>
      </c>
    </row>
    <row r="26" spans="2:7" x14ac:dyDescent="0.25">
      <c r="B26" s="78" t="s">
        <v>216</v>
      </c>
      <c r="C26" s="57"/>
      <c r="D26" s="78"/>
      <c r="E26" s="78"/>
    </row>
    <row r="27" spans="2:7" ht="14.4" x14ac:dyDescent="0.3">
      <c r="G27" s="18" t="s">
        <v>5</v>
      </c>
    </row>
    <row r="28" spans="2:7" x14ac:dyDescent="0.25">
      <c r="B28" s="53" t="s">
        <v>15</v>
      </c>
    </row>
    <row r="29" spans="2:7" ht="15" x14ac:dyDescent="0.3">
      <c r="B29" s="38" t="s">
        <v>210</v>
      </c>
      <c r="C29" s="40" t="s">
        <v>305</v>
      </c>
      <c r="D29" s="16">
        <v>2</v>
      </c>
      <c r="E29" s="38" t="s">
        <v>197</v>
      </c>
    </row>
    <row r="30" spans="2:7" x14ac:dyDescent="0.25">
      <c r="B30" s="38" t="s">
        <v>203</v>
      </c>
      <c r="C30" s="40" t="s">
        <v>196</v>
      </c>
      <c r="D30" s="89">
        <f>D18</f>
        <v>1100</v>
      </c>
      <c r="E30" s="38" t="s">
        <v>132</v>
      </c>
    </row>
    <row r="31" spans="2:7" x14ac:dyDescent="0.25">
      <c r="B31" s="38" t="s">
        <v>298</v>
      </c>
      <c r="C31" s="40" t="s">
        <v>296</v>
      </c>
      <c r="D31" s="89">
        <f>D15*140%</f>
        <v>42</v>
      </c>
      <c r="E31" s="38" t="s">
        <v>294</v>
      </c>
    </row>
    <row r="32" spans="2:7" x14ac:dyDescent="0.25">
      <c r="B32" s="38" t="s">
        <v>299</v>
      </c>
      <c r="C32" s="40" t="s">
        <v>297</v>
      </c>
      <c r="D32" s="89">
        <f>D16*130%</f>
        <v>13</v>
      </c>
      <c r="E32" s="38" t="s">
        <v>294</v>
      </c>
    </row>
    <row r="33" spans="2:5" x14ac:dyDescent="0.25">
      <c r="B33" s="38" t="s">
        <v>209</v>
      </c>
      <c r="C33" s="40" t="s">
        <v>213</v>
      </c>
      <c r="D33" s="104">
        <f>D31*D32/10000</f>
        <v>5.4600000000000003E-2</v>
      </c>
      <c r="E33" s="38" t="s">
        <v>198</v>
      </c>
    </row>
    <row r="34" spans="2:5" x14ac:dyDescent="0.25">
      <c r="B34" s="38" t="s">
        <v>300</v>
      </c>
      <c r="C34" s="40"/>
      <c r="D34" s="36"/>
      <c r="E34" s="38"/>
    </row>
    <row r="35" spans="2:5" x14ac:dyDescent="0.25">
      <c r="B35" s="38" t="s">
        <v>195</v>
      </c>
      <c r="C35" s="40" t="s">
        <v>215</v>
      </c>
      <c r="D35" s="36">
        <v>5012</v>
      </c>
      <c r="E35" s="38" t="s">
        <v>202</v>
      </c>
    </row>
    <row r="36" spans="2:5" x14ac:dyDescent="0.25">
      <c r="B36" s="38" t="s">
        <v>205</v>
      </c>
      <c r="C36" s="40" t="s">
        <v>206</v>
      </c>
      <c r="D36" s="88">
        <v>0.3</v>
      </c>
      <c r="E36" s="38" t="s">
        <v>5</v>
      </c>
    </row>
    <row r="37" spans="2:5" x14ac:dyDescent="0.25">
      <c r="B37" s="78" t="s">
        <v>207</v>
      </c>
      <c r="C37" s="57" t="s">
        <v>218</v>
      </c>
      <c r="D37" s="77">
        <f>D33*D35*D36</f>
        <v>82.096560000000011</v>
      </c>
      <c r="E37" s="78" t="s">
        <v>208</v>
      </c>
    </row>
    <row r="38" spans="2:5" x14ac:dyDescent="0.25">
      <c r="B38" s="78" t="s">
        <v>219</v>
      </c>
      <c r="C38" s="57"/>
      <c r="D38" s="78"/>
      <c r="E38" s="78"/>
    </row>
    <row r="39" spans="2:5" x14ac:dyDescent="0.25">
      <c r="B39" s="8"/>
      <c r="C39" s="7"/>
      <c r="D39" s="8"/>
      <c r="E39" s="8"/>
    </row>
    <row r="40" spans="2:5" x14ac:dyDescent="0.25">
      <c r="B40" s="54" t="s">
        <v>211</v>
      </c>
      <c r="C40" s="7"/>
      <c r="D40" s="8"/>
      <c r="E40" s="8"/>
    </row>
    <row r="41" spans="2:5" x14ac:dyDescent="0.25">
      <c r="B41" s="8" t="s">
        <v>220</v>
      </c>
      <c r="C41" s="7" t="s">
        <v>221</v>
      </c>
      <c r="D41" s="90">
        <f>D25-D37</f>
        <v>187.27944000000002</v>
      </c>
      <c r="E41" s="78" t="s">
        <v>208</v>
      </c>
    </row>
    <row r="42" spans="2:5" x14ac:dyDescent="0.25">
      <c r="B42" s="10" t="s">
        <v>223</v>
      </c>
      <c r="C42" s="9" t="s">
        <v>224</v>
      </c>
      <c r="D42" s="39">
        <f>D41/D7</f>
        <v>4.7090631128991705</v>
      </c>
      <c r="E42" s="10" t="s">
        <v>222</v>
      </c>
    </row>
    <row r="43" spans="2:5" x14ac:dyDescent="0.25">
      <c r="B43" s="8" t="s">
        <v>306</v>
      </c>
      <c r="C43" s="7"/>
      <c r="D43" s="8"/>
      <c r="E43" s="8"/>
    </row>
    <row r="44" spans="2:5" x14ac:dyDescent="0.25">
      <c r="B44" s="8"/>
      <c r="C44" s="7"/>
      <c r="D44" s="8"/>
      <c r="E44" s="8"/>
    </row>
    <row r="45" spans="2:5" x14ac:dyDescent="0.25">
      <c r="B45" s="20" t="s">
        <v>307</v>
      </c>
      <c r="C45" s="21" t="s">
        <v>31</v>
      </c>
      <c r="D45" s="25">
        <f>D42*D8*D9</f>
        <v>22603.502941916016</v>
      </c>
      <c r="E45" s="20" t="s">
        <v>225</v>
      </c>
    </row>
    <row r="46" spans="2:5" x14ac:dyDescent="0.25">
      <c r="B46" s="8"/>
      <c r="C46" s="7"/>
      <c r="D46" s="8"/>
      <c r="E46" s="8"/>
    </row>
    <row r="47" spans="2:5" x14ac:dyDescent="0.25">
      <c r="B47" s="20" t="s">
        <v>33</v>
      </c>
      <c r="C47" s="21" t="s">
        <v>35</v>
      </c>
      <c r="D47" s="26">
        <f>D45*D10</f>
        <v>452070.05883832031</v>
      </c>
      <c r="E47" s="20" t="s">
        <v>34</v>
      </c>
    </row>
    <row r="48" spans="2:5" x14ac:dyDescent="0.25">
      <c r="B48" s="20" t="s">
        <v>188</v>
      </c>
      <c r="C48" s="21"/>
      <c r="D48" s="20"/>
      <c r="E48" s="20"/>
    </row>
    <row r="49" spans="2:5" x14ac:dyDescent="0.25">
      <c r="B49" s="8"/>
      <c r="C49" s="7"/>
      <c r="D49" s="8"/>
      <c r="E49" s="8"/>
    </row>
    <row r="50" spans="2:5" x14ac:dyDescent="0.25">
      <c r="B50" s="22" t="s">
        <v>68</v>
      </c>
      <c r="C50" s="17" t="s">
        <v>42</v>
      </c>
      <c r="D50" s="27">
        <v>0</v>
      </c>
      <c r="E50" s="16" t="s">
        <v>34</v>
      </c>
    </row>
    <row r="51" spans="2:5" x14ac:dyDescent="0.25">
      <c r="B51" s="8"/>
      <c r="C51" s="7"/>
      <c r="D51" s="8"/>
      <c r="E51" s="8"/>
    </row>
    <row r="52" spans="2:5" x14ac:dyDescent="0.25">
      <c r="B52" s="20" t="s">
        <v>36</v>
      </c>
      <c r="C52" s="21" t="s">
        <v>190</v>
      </c>
      <c r="D52" s="28">
        <f>D50/D47</f>
        <v>0</v>
      </c>
      <c r="E52" s="20" t="s">
        <v>37</v>
      </c>
    </row>
    <row r="53" spans="2:5" x14ac:dyDescent="0.25">
      <c r="B53" t="s">
        <v>191</v>
      </c>
    </row>
  </sheetData>
  <mergeCells count="1">
    <mergeCell ref="B1:E1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44"/>
  <sheetViews>
    <sheetView topLeftCell="A2" zoomScale="80" zoomScaleNormal="80" workbookViewId="0">
      <selection activeCell="D18" sqref="D18"/>
    </sheetView>
  </sheetViews>
  <sheetFormatPr defaultRowHeight="13.8" x14ac:dyDescent="0.25"/>
  <cols>
    <col min="1" max="1" width="9" style="6"/>
    <col min="2" max="2" width="52.3984375" customWidth="1"/>
    <col min="3" max="3" width="9" style="6"/>
    <col min="4" max="4" width="16.69921875" bestFit="1" customWidth="1"/>
    <col min="5" max="5" width="9" customWidth="1"/>
    <col min="8" max="8" width="14.3984375" bestFit="1" customWidth="1"/>
  </cols>
  <sheetData>
    <row r="1" spans="2:7" ht="23.4" x14ac:dyDescent="0.6">
      <c r="B1" s="120" t="s">
        <v>310</v>
      </c>
      <c r="C1" s="121"/>
      <c r="D1" s="121"/>
      <c r="E1" s="121"/>
    </row>
    <row r="4" spans="2:7" x14ac:dyDescent="0.25">
      <c r="B4" s="54" t="s">
        <v>192</v>
      </c>
      <c r="C4" s="7" t="s">
        <v>2</v>
      </c>
      <c r="D4" s="7" t="s">
        <v>3</v>
      </c>
      <c r="E4" s="7" t="s">
        <v>4</v>
      </c>
    </row>
    <row r="5" spans="2:7" x14ac:dyDescent="0.25">
      <c r="B5" s="8" t="s">
        <v>141</v>
      </c>
      <c r="C5" s="7"/>
      <c r="D5" s="17" t="s">
        <v>142</v>
      </c>
      <c r="E5" s="8"/>
    </row>
    <row r="6" spans="2:7" x14ac:dyDescent="0.25">
      <c r="B6" s="8" t="s">
        <v>147</v>
      </c>
      <c r="C6" s="7" t="s">
        <v>11</v>
      </c>
      <c r="D6" s="86">
        <f>1500*24</f>
        <v>36000</v>
      </c>
      <c r="E6" s="8" t="s">
        <v>10</v>
      </c>
    </row>
    <row r="7" spans="2:7" x14ac:dyDescent="0.25">
      <c r="B7" s="38" t="s">
        <v>8</v>
      </c>
      <c r="C7" s="40" t="s">
        <v>12</v>
      </c>
      <c r="D7" s="2">
        <v>39.770000000000003</v>
      </c>
      <c r="E7" s="8" t="s">
        <v>70</v>
      </c>
    </row>
    <row r="8" spans="2:7" x14ac:dyDescent="0.25">
      <c r="B8" s="33" t="s">
        <v>204</v>
      </c>
      <c r="C8" s="6" t="s">
        <v>261</v>
      </c>
      <c r="D8" s="43">
        <v>16</v>
      </c>
      <c r="E8" s="33" t="s">
        <v>38</v>
      </c>
    </row>
    <row r="9" spans="2:7" x14ac:dyDescent="0.25">
      <c r="B9" s="38" t="s">
        <v>187</v>
      </c>
      <c r="C9" s="40" t="s">
        <v>29</v>
      </c>
      <c r="D9" s="16">
        <v>300</v>
      </c>
      <c r="E9" s="38" t="s">
        <v>28</v>
      </c>
    </row>
    <row r="10" spans="2:7" x14ac:dyDescent="0.25">
      <c r="B10" s="8" t="s">
        <v>53</v>
      </c>
      <c r="C10" s="7" t="s">
        <v>146</v>
      </c>
      <c r="D10" s="86">
        <v>20</v>
      </c>
      <c r="E10" s="8" t="s">
        <v>143</v>
      </c>
    </row>
    <row r="11" spans="2:7" x14ac:dyDescent="0.25">
      <c r="B11" s="78" t="s">
        <v>144</v>
      </c>
      <c r="C11" s="57" t="s">
        <v>145</v>
      </c>
      <c r="D11" s="87">
        <f>D6*D10*D9</f>
        <v>216000000</v>
      </c>
      <c r="E11" s="78" t="s">
        <v>34</v>
      </c>
    </row>
    <row r="12" spans="2:7" x14ac:dyDescent="0.25">
      <c r="B12" s="8" t="s">
        <v>189</v>
      </c>
      <c r="C12" s="40"/>
      <c r="D12" s="40"/>
      <c r="E12" s="38"/>
    </row>
    <row r="13" spans="2:7" x14ac:dyDescent="0.25">
      <c r="B13" s="56"/>
      <c r="C13" s="40"/>
      <c r="D13" s="40"/>
      <c r="E13" s="38"/>
    </row>
    <row r="14" spans="2:7" x14ac:dyDescent="0.25">
      <c r="B14" s="53" t="s">
        <v>13</v>
      </c>
      <c r="C14" s="40"/>
      <c r="D14" s="40"/>
      <c r="E14" s="38"/>
      <c r="G14" s="19"/>
    </row>
    <row r="15" spans="2:7" x14ac:dyDescent="0.25">
      <c r="B15" s="35" t="s">
        <v>230</v>
      </c>
      <c r="C15" s="40" t="s">
        <v>231</v>
      </c>
      <c r="D15" s="87">
        <v>4.18</v>
      </c>
      <c r="E15" s="38" t="s">
        <v>311</v>
      </c>
      <c r="G15" s="33"/>
    </row>
    <row r="16" spans="2:7" x14ac:dyDescent="0.25">
      <c r="B16" s="38" t="s">
        <v>226</v>
      </c>
      <c r="C16" s="40" t="s">
        <v>228</v>
      </c>
      <c r="D16" s="36">
        <v>35</v>
      </c>
      <c r="E16" s="38" t="s">
        <v>132</v>
      </c>
    </row>
    <row r="17" spans="2:9" x14ac:dyDescent="0.25">
      <c r="B17" s="38" t="s">
        <v>312</v>
      </c>
      <c r="C17" s="40" t="s">
        <v>229</v>
      </c>
      <c r="D17" s="36">
        <v>45</v>
      </c>
      <c r="E17" s="38" t="s">
        <v>132</v>
      </c>
    </row>
    <row r="18" spans="2:9" x14ac:dyDescent="0.25">
      <c r="B18" s="38" t="s">
        <v>227</v>
      </c>
      <c r="C18" s="40" t="s">
        <v>234</v>
      </c>
      <c r="D18" s="36">
        <v>1</v>
      </c>
      <c r="E18" s="38" t="s">
        <v>235</v>
      </c>
      <c r="G18" s="19"/>
    </row>
    <row r="19" spans="2:9" x14ac:dyDescent="0.25">
      <c r="B19" s="78" t="s">
        <v>207</v>
      </c>
      <c r="C19" s="57" t="s">
        <v>217</v>
      </c>
      <c r="D19" s="77">
        <f>D18*D15*(D17-D16)*60</f>
        <v>2508</v>
      </c>
      <c r="E19" s="78" t="s">
        <v>208</v>
      </c>
    </row>
    <row r="20" spans="2:9" x14ac:dyDescent="0.25">
      <c r="B20" s="78" t="s">
        <v>236</v>
      </c>
      <c r="C20" s="57"/>
      <c r="D20" s="78"/>
      <c r="E20" s="78"/>
    </row>
    <row r="21" spans="2:9" ht="14.4" x14ac:dyDescent="0.3">
      <c r="G21" s="18" t="s">
        <v>5</v>
      </c>
      <c r="H21" s="41">
        <f>D6*D7</f>
        <v>1431720</v>
      </c>
      <c r="I21" t="s">
        <v>232</v>
      </c>
    </row>
    <row r="22" spans="2:9" x14ac:dyDescent="0.25">
      <c r="B22" s="53" t="s">
        <v>15</v>
      </c>
      <c r="H22" s="41">
        <f>H21*3%</f>
        <v>42951.6</v>
      </c>
      <c r="I22" t="s">
        <v>233</v>
      </c>
    </row>
    <row r="23" spans="2:9" x14ac:dyDescent="0.25">
      <c r="B23" s="38" t="s">
        <v>308</v>
      </c>
      <c r="C23" s="40" t="s">
        <v>237</v>
      </c>
      <c r="D23" s="91">
        <f>D6*D7</f>
        <v>1431720</v>
      </c>
      <c r="E23" s="78" t="s">
        <v>238</v>
      </c>
      <c r="H23" s="41">
        <f>H22/24</f>
        <v>1789.6499999999999</v>
      </c>
      <c r="I23" t="s">
        <v>208</v>
      </c>
    </row>
    <row r="24" spans="2:9" x14ac:dyDescent="0.25">
      <c r="B24" s="38" t="s">
        <v>240</v>
      </c>
      <c r="C24" s="40" t="s">
        <v>239</v>
      </c>
      <c r="D24" s="89">
        <f>D23/24</f>
        <v>59655</v>
      </c>
      <c r="E24" s="78" t="s">
        <v>208</v>
      </c>
    </row>
    <row r="25" spans="2:9" x14ac:dyDescent="0.25">
      <c r="B25" s="78" t="s">
        <v>241</v>
      </c>
      <c r="C25" s="57" t="s">
        <v>218</v>
      </c>
      <c r="D25" s="77">
        <f>D24*3%</f>
        <v>1789.6499999999999</v>
      </c>
      <c r="E25" s="78" t="s">
        <v>208</v>
      </c>
    </row>
    <row r="26" spans="2:9" x14ac:dyDescent="0.25">
      <c r="B26" s="105" t="s">
        <v>309</v>
      </c>
      <c r="C26" s="7"/>
      <c r="D26" s="8"/>
      <c r="E26" s="8"/>
    </row>
    <row r="27" spans="2:9" x14ac:dyDescent="0.25">
      <c r="B27" s="54" t="s">
        <v>211</v>
      </c>
      <c r="C27" s="7"/>
      <c r="D27" s="8"/>
      <c r="E27" s="8"/>
    </row>
    <row r="28" spans="2:9" x14ac:dyDescent="0.25">
      <c r="B28" s="8" t="s">
        <v>220</v>
      </c>
      <c r="C28" s="7" t="s">
        <v>221</v>
      </c>
      <c r="D28" s="90">
        <f>D19-D25</f>
        <v>718.35000000000014</v>
      </c>
      <c r="E28" s="78" t="s">
        <v>208</v>
      </c>
    </row>
    <row r="29" spans="2:9" x14ac:dyDescent="0.25">
      <c r="B29" s="10" t="s">
        <v>313</v>
      </c>
      <c r="C29" s="9" t="s">
        <v>224</v>
      </c>
      <c r="D29" s="39">
        <f>D28/D7</f>
        <v>18.062610007543377</v>
      </c>
      <c r="E29" s="10" t="s">
        <v>222</v>
      </c>
    </row>
    <row r="30" spans="2:9" x14ac:dyDescent="0.25">
      <c r="B30" s="8" t="s">
        <v>306</v>
      </c>
      <c r="C30" s="7"/>
      <c r="D30" s="8"/>
      <c r="E30" s="8"/>
    </row>
    <row r="31" spans="2:9" x14ac:dyDescent="0.25">
      <c r="B31" s="8"/>
      <c r="C31" s="7"/>
      <c r="D31" s="8"/>
      <c r="E31" s="8"/>
    </row>
    <row r="32" spans="2:9" x14ac:dyDescent="0.25">
      <c r="B32" s="20" t="s">
        <v>307</v>
      </c>
      <c r="C32" s="21" t="s">
        <v>31</v>
      </c>
      <c r="D32" s="25">
        <f>D29*D8*D9</f>
        <v>86700.528036208212</v>
      </c>
      <c r="E32" s="20" t="s">
        <v>225</v>
      </c>
      <c r="G32">
        <f>D29*D9*D8</f>
        <v>86700.528036208212</v>
      </c>
    </row>
    <row r="33" spans="2:5" x14ac:dyDescent="0.25">
      <c r="B33" s="8"/>
      <c r="C33" s="7"/>
      <c r="D33" s="8"/>
      <c r="E33" s="8"/>
    </row>
    <row r="34" spans="2:5" x14ac:dyDescent="0.25">
      <c r="B34" s="20" t="s">
        <v>33</v>
      </c>
      <c r="C34" s="21" t="s">
        <v>35</v>
      </c>
      <c r="D34" s="26">
        <f>D32*D10</f>
        <v>1734010.5607241644</v>
      </c>
      <c r="E34" s="20" t="s">
        <v>34</v>
      </c>
    </row>
    <row r="35" spans="2:5" x14ac:dyDescent="0.25">
      <c r="B35" s="20" t="s">
        <v>188</v>
      </c>
      <c r="C35" s="21"/>
      <c r="D35" s="20"/>
      <c r="E35" s="20"/>
    </row>
    <row r="36" spans="2:5" x14ac:dyDescent="0.25">
      <c r="B36" s="8"/>
      <c r="C36" s="7"/>
      <c r="D36" s="8"/>
      <c r="E36" s="8"/>
    </row>
    <row r="37" spans="2:5" x14ac:dyDescent="0.25">
      <c r="B37" s="22" t="s">
        <v>68</v>
      </c>
      <c r="C37" s="17" t="s">
        <v>42</v>
      </c>
      <c r="D37" s="27">
        <v>0</v>
      </c>
      <c r="E37" s="16" t="s">
        <v>34</v>
      </c>
    </row>
    <row r="38" spans="2:5" x14ac:dyDescent="0.25">
      <c r="B38" s="8"/>
      <c r="C38" s="7"/>
      <c r="D38" s="8"/>
      <c r="E38" s="8"/>
    </row>
    <row r="39" spans="2:5" x14ac:dyDescent="0.25">
      <c r="B39" s="20" t="s">
        <v>36</v>
      </c>
      <c r="C39" s="21" t="s">
        <v>190</v>
      </c>
      <c r="D39" s="28">
        <f>D37/D34</f>
        <v>0</v>
      </c>
      <c r="E39" s="20" t="s">
        <v>37</v>
      </c>
    </row>
    <row r="40" spans="2:5" x14ac:dyDescent="0.25">
      <c r="B40" t="s">
        <v>191</v>
      </c>
    </row>
    <row r="42" spans="2:5" x14ac:dyDescent="0.25">
      <c r="B42" t="s">
        <v>242</v>
      </c>
    </row>
    <row r="43" spans="2:5" x14ac:dyDescent="0.25">
      <c r="B43" s="78" t="s">
        <v>243</v>
      </c>
    </row>
    <row r="44" spans="2:5" x14ac:dyDescent="0.25">
      <c r="B44" s="37" t="s">
        <v>244</v>
      </c>
    </row>
  </sheetData>
  <mergeCells count="1">
    <mergeCell ref="B1:E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1"/>
  <sheetViews>
    <sheetView workbookViewId="0">
      <selection activeCell="F20" sqref="A3:F21"/>
    </sheetView>
  </sheetViews>
  <sheetFormatPr defaultRowHeight="13.8" x14ac:dyDescent="0.25"/>
  <cols>
    <col min="2" max="2" width="35.8984375" customWidth="1"/>
    <col min="3" max="3" width="21.8984375" customWidth="1"/>
    <col min="4" max="4" width="16" customWidth="1"/>
    <col min="5" max="5" width="19.8984375" customWidth="1"/>
    <col min="6" max="6" width="25.69921875" customWidth="1"/>
  </cols>
  <sheetData>
    <row r="1" spans="1:6" ht="23.4" x14ac:dyDescent="0.6">
      <c r="B1" s="65" t="s">
        <v>314</v>
      </c>
      <c r="E1" t="s">
        <v>94</v>
      </c>
    </row>
    <row r="2" spans="1:6" ht="14.4" thickBot="1" x14ac:dyDescent="0.3"/>
    <row r="3" spans="1:6" ht="16.8" x14ac:dyDescent="0.25">
      <c r="A3" s="131" t="s">
        <v>73</v>
      </c>
      <c r="B3" s="131" t="s">
        <v>74</v>
      </c>
      <c r="C3" s="131" t="s">
        <v>75</v>
      </c>
      <c r="D3" s="131" t="s">
        <v>76</v>
      </c>
      <c r="E3" s="58" t="s">
        <v>77</v>
      </c>
      <c r="F3" s="131" t="s">
        <v>79</v>
      </c>
    </row>
    <row r="4" spans="1:6" ht="17.399999999999999" thickBot="1" x14ac:dyDescent="0.3">
      <c r="A4" s="132"/>
      <c r="B4" s="132"/>
      <c r="C4" s="132"/>
      <c r="D4" s="132"/>
      <c r="E4" s="59" t="s">
        <v>78</v>
      </c>
      <c r="F4" s="132"/>
    </row>
    <row r="5" spans="1:6" ht="33.6" x14ac:dyDescent="0.25">
      <c r="A5" s="122">
        <v>1</v>
      </c>
      <c r="B5" s="124" t="s">
        <v>315</v>
      </c>
      <c r="C5" s="60" t="s">
        <v>80</v>
      </c>
      <c r="D5" s="122" t="s">
        <v>317</v>
      </c>
      <c r="E5" s="122" t="s">
        <v>81</v>
      </c>
      <c r="F5" s="60" t="s">
        <v>82</v>
      </c>
    </row>
    <row r="6" spans="1:6" ht="16.8" x14ac:dyDescent="0.25">
      <c r="A6" s="126"/>
      <c r="B6" s="127"/>
      <c r="C6" s="60" t="s">
        <v>316</v>
      </c>
      <c r="D6" s="126"/>
      <c r="E6" s="126"/>
      <c r="F6" s="60" t="s">
        <v>318</v>
      </c>
    </row>
    <row r="7" spans="1:6" ht="17.399999999999999" thickBot="1" x14ac:dyDescent="0.3">
      <c r="A7" s="123"/>
      <c r="B7" s="125"/>
      <c r="C7" s="61"/>
      <c r="D7" s="123"/>
      <c r="E7" s="123"/>
      <c r="F7" s="62"/>
    </row>
    <row r="8" spans="1:6" ht="33.6" x14ac:dyDescent="0.25">
      <c r="A8" s="122">
        <v>2</v>
      </c>
      <c r="B8" s="124" t="s">
        <v>319</v>
      </c>
      <c r="C8" s="60" t="s">
        <v>83</v>
      </c>
      <c r="D8" s="60" t="s">
        <v>84</v>
      </c>
      <c r="E8" s="122" t="s">
        <v>86</v>
      </c>
      <c r="F8" s="122" t="s">
        <v>87</v>
      </c>
    </row>
    <row r="9" spans="1:6" ht="17.399999999999999" thickBot="1" x14ac:dyDescent="0.3">
      <c r="A9" s="126"/>
      <c r="B9" s="127"/>
      <c r="C9" s="60" t="s">
        <v>84</v>
      </c>
      <c r="D9" s="62" t="s">
        <v>320</v>
      </c>
      <c r="E9" s="126"/>
      <c r="F9" s="126"/>
    </row>
    <row r="10" spans="1:6" ht="17.399999999999999" thickBot="1" x14ac:dyDescent="0.3">
      <c r="A10" s="123"/>
      <c r="B10" s="125"/>
      <c r="C10" s="60" t="s">
        <v>85</v>
      </c>
      <c r="D10" s="61"/>
      <c r="E10" s="123"/>
      <c r="F10" s="123"/>
    </row>
    <row r="11" spans="1:6" ht="16.8" x14ac:dyDescent="0.25">
      <c r="A11" s="122">
        <v>3</v>
      </c>
      <c r="B11" s="128" t="s">
        <v>321</v>
      </c>
      <c r="C11" s="107" t="s">
        <v>88</v>
      </c>
      <c r="D11" s="60" t="s">
        <v>89</v>
      </c>
      <c r="E11" s="122" t="s">
        <v>90</v>
      </c>
      <c r="F11" s="122" t="s">
        <v>323</v>
      </c>
    </row>
    <row r="12" spans="1:6" ht="16.8" x14ac:dyDescent="0.25">
      <c r="A12" s="126"/>
      <c r="B12" s="129"/>
      <c r="C12" s="108"/>
      <c r="D12" s="60" t="s">
        <v>322</v>
      </c>
      <c r="E12" s="126"/>
      <c r="F12" s="126"/>
    </row>
    <row r="13" spans="1:6" x14ac:dyDescent="0.25">
      <c r="A13" s="126"/>
      <c r="B13" s="129"/>
      <c r="C13" s="109"/>
      <c r="D13" s="63"/>
      <c r="E13" s="126"/>
      <c r="F13" s="126"/>
    </row>
    <row r="14" spans="1:6" ht="17.399999999999999" thickBot="1" x14ac:dyDescent="0.3">
      <c r="A14" s="123"/>
      <c r="B14" s="130"/>
      <c r="C14" s="110"/>
      <c r="D14" s="61"/>
      <c r="E14" s="123"/>
      <c r="F14" s="126"/>
    </row>
    <row r="15" spans="1:6" ht="36" x14ac:dyDescent="0.25">
      <c r="A15" s="122">
        <v>4</v>
      </c>
      <c r="B15" s="112" t="s">
        <v>324</v>
      </c>
      <c r="C15" s="108" t="s">
        <v>325</v>
      </c>
      <c r="D15" s="60" t="s">
        <v>327</v>
      </c>
      <c r="E15" s="133" t="s">
        <v>91</v>
      </c>
      <c r="F15" s="107" t="s">
        <v>93</v>
      </c>
    </row>
    <row r="16" spans="1:6" ht="36.6" thickBot="1" x14ac:dyDescent="0.3">
      <c r="A16" s="123"/>
      <c r="B16" s="106" t="s">
        <v>5</v>
      </c>
      <c r="C16" s="111" t="s">
        <v>326</v>
      </c>
      <c r="D16" s="62" t="s">
        <v>349</v>
      </c>
      <c r="E16" s="134"/>
      <c r="F16" s="111" t="s">
        <v>5</v>
      </c>
    </row>
    <row r="17" spans="1:6" ht="34.200000000000003" thickBot="1" x14ac:dyDescent="0.3">
      <c r="A17" s="64">
        <v>5</v>
      </c>
      <c r="B17" s="113" t="s">
        <v>328</v>
      </c>
      <c r="C17" s="62" t="s">
        <v>329</v>
      </c>
      <c r="D17" s="114" t="s">
        <v>330</v>
      </c>
      <c r="E17" s="62" t="s">
        <v>92</v>
      </c>
      <c r="F17" s="62" t="s">
        <v>331</v>
      </c>
    </row>
    <row r="18" spans="1:6" ht="16.8" x14ac:dyDescent="0.25">
      <c r="A18" s="122">
        <v>6</v>
      </c>
      <c r="B18" s="124" t="s">
        <v>332</v>
      </c>
      <c r="C18" s="60" t="s">
        <v>333</v>
      </c>
      <c r="D18" s="60" t="s">
        <v>335</v>
      </c>
      <c r="E18" s="122" t="s">
        <v>337</v>
      </c>
      <c r="F18" s="122" t="s">
        <v>338</v>
      </c>
    </row>
    <row r="19" spans="1:6" ht="19.8" thickBot="1" x14ac:dyDescent="0.3">
      <c r="A19" s="123"/>
      <c r="B19" s="125"/>
      <c r="C19" s="62" t="s">
        <v>334</v>
      </c>
      <c r="D19" s="62" t="s">
        <v>336</v>
      </c>
      <c r="E19" s="123"/>
      <c r="F19" s="123"/>
    </row>
    <row r="20" spans="1:6" ht="33.6" x14ac:dyDescent="0.25">
      <c r="A20" s="122">
        <v>7</v>
      </c>
      <c r="B20" s="124" t="s">
        <v>339</v>
      </c>
      <c r="C20" s="60" t="s">
        <v>340</v>
      </c>
      <c r="D20" s="60" t="s">
        <v>340</v>
      </c>
      <c r="E20" s="122" t="s">
        <v>90</v>
      </c>
      <c r="F20" s="122" t="s">
        <v>343</v>
      </c>
    </row>
    <row r="21" spans="1:6" ht="34.200000000000003" thickBot="1" x14ac:dyDescent="0.3">
      <c r="A21" s="123"/>
      <c r="B21" s="125"/>
      <c r="C21" s="62" t="s">
        <v>341</v>
      </c>
      <c r="D21" s="62" t="s">
        <v>342</v>
      </c>
      <c r="E21" s="123"/>
      <c r="F21" s="123"/>
    </row>
  </sheetData>
  <mergeCells count="27">
    <mergeCell ref="A5:A7"/>
    <mergeCell ref="A15:A16"/>
    <mergeCell ref="E15:E16"/>
    <mergeCell ref="B5:B7"/>
    <mergeCell ref="D5:D7"/>
    <mergeCell ref="E5:E7"/>
    <mergeCell ref="A3:A4"/>
    <mergeCell ref="B3:B4"/>
    <mergeCell ref="C3:C4"/>
    <mergeCell ref="D3:D4"/>
    <mergeCell ref="F3:F4"/>
    <mergeCell ref="A20:A21"/>
    <mergeCell ref="B20:B21"/>
    <mergeCell ref="E20:E21"/>
    <mergeCell ref="F20:F21"/>
    <mergeCell ref="A8:A10"/>
    <mergeCell ref="B8:B10"/>
    <mergeCell ref="E8:E10"/>
    <mergeCell ref="F8:F10"/>
    <mergeCell ref="A11:A14"/>
    <mergeCell ref="B11:B14"/>
    <mergeCell ref="E11:E14"/>
    <mergeCell ref="F11:F14"/>
    <mergeCell ref="A18:A19"/>
    <mergeCell ref="B18:B19"/>
    <mergeCell ref="E18:E19"/>
    <mergeCell ref="F18:F19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80" zoomScaleNormal="80" workbookViewId="0">
      <selection activeCell="E14" sqref="A3:E14"/>
    </sheetView>
  </sheetViews>
  <sheetFormatPr defaultColWidth="9.09765625" defaultRowHeight="23.4" x14ac:dyDescent="0.6"/>
  <cols>
    <col min="1" max="1" width="9.09765625" style="66"/>
    <col min="2" max="2" width="46.59765625" style="66" bestFit="1" customWidth="1"/>
    <col min="3" max="3" width="31.59765625" style="66" customWidth="1"/>
    <col min="4" max="4" width="39" style="66" customWidth="1"/>
    <col min="5" max="5" width="52.69921875" style="66" bestFit="1" customWidth="1"/>
    <col min="6" max="16384" width="9.09765625" style="66"/>
  </cols>
  <sheetData>
    <row r="1" spans="1:5" ht="28.8" x14ac:dyDescent="0.75">
      <c r="A1" s="135" t="s">
        <v>348</v>
      </c>
      <c r="B1" s="135"/>
      <c r="C1" s="135"/>
      <c r="D1" s="135"/>
      <c r="E1" s="135"/>
    </row>
    <row r="2" spans="1:5" ht="10.5" customHeight="1" thickBot="1" x14ac:dyDescent="0.65"/>
    <row r="3" spans="1:5" ht="24" customHeight="1" x14ac:dyDescent="0.6">
      <c r="A3" s="136" t="s">
        <v>73</v>
      </c>
      <c r="B3" s="136" t="s">
        <v>95</v>
      </c>
      <c r="C3" s="136" t="s">
        <v>96</v>
      </c>
      <c r="D3" s="136" t="s">
        <v>97</v>
      </c>
      <c r="E3" s="136" t="s">
        <v>79</v>
      </c>
    </row>
    <row r="4" spans="1:5" ht="24" customHeight="1" thickBot="1" x14ac:dyDescent="0.65">
      <c r="A4" s="137"/>
      <c r="B4" s="137"/>
      <c r="C4" s="137"/>
      <c r="D4" s="137"/>
      <c r="E4" s="137"/>
    </row>
    <row r="5" spans="1:5" ht="24" customHeight="1" thickBot="1" x14ac:dyDescent="0.65">
      <c r="A5" s="67">
        <v>1</v>
      </c>
      <c r="B5" s="68" t="s">
        <v>104</v>
      </c>
      <c r="C5" s="69" t="s">
        <v>5</v>
      </c>
      <c r="D5" s="69" t="s">
        <v>5</v>
      </c>
      <c r="E5" s="69" t="s">
        <v>5</v>
      </c>
    </row>
    <row r="6" spans="1:5" ht="24" customHeight="1" thickBot="1" x14ac:dyDescent="0.65">
      <c r="A6" s="67"/>
      <c r="B6" s="68" t="s">
        <v>105</v>
      </c>
      <c r="C6" s="69" t="s">
        <v>98</v>
      </c>
      <c r="D6" s="68" t="s">
        <v>102</v>
      </c>
      <c r="E6" s="69"/>
    </row>
    <row r="7" spans="1:5" ht="24" customHeight="1" thickBot="1" x14ac:dyDescent="0.65">
      <c r="A7" s="67"/>
      <c r="B7" s="71" t="s">
        <v>106</v>
      </c>
      <c r="C7" s="69" t="s">
        <v>101</v>
      </c>
      <c r="D7" s="68" t="s">
        <v>102</v>
      </c>
      <c r="E7" s="69"/>
    </row>
    <row r="8" spans="1:5" ht="24" customHeight="1" thickBot="1" x14ac:dyDescent="0.65">
      <c r="A8" s="70">
        <v>2</v>
      </c>
      <c r="B8" s="72" t="s">
        <v>107</v>
      </c>
      <c r="C8" s="69" t="s">
        <v>108</v>
      </c>
      <c r="D8" s="68" t="s">
        <v>102</v>
      </c>
      <c r="E8" s="69" t="s">
        <v>5</v>
      </c>
    </row>
    <row r="9" spans="1:5" ht="24" customHeight="1" thickBot="1" x14ac:dyDescent="0.65">
      <c r="A9" s="70">
        <v>3</v>
      </c>
      <c r="B9" s="72" t="s">
        <v>109</v>
      </c>
      <c r="C9" s="69" t="s">
        <v>103</v>
      </c>
      <c r="D9" s="68" t="s">
        <v>102</v>
      </c>
      <c r="E9" s="69" t="s">
        <v>110</v>
      </c>
    </row>
    <row r="10" spans="1:5" ht="24" customHeight="1" thickBot="1" x14ac:dyDescent="0.65">
      <c r="A10" s="67">
        <v>4</v>
      </c>
      <c r="B10" s="68" t="s">
        <v>347</v>
      </c>
      <c r="C10" s="69" t="s">
        <v>103</v>
      </c>
      <c r="D10" s="69" t="s">
        <v>99</v>
      </c>
      <c r="E10" s="69" t="s">
        <v>100</v>
      </c>
    </row>
    <row r="11" spans="1:5" ht="24" customHeight="1" thickBot="1" x14ac:dyDescent="0.65">
      <c r="A11" s="67">
        <v>5</v>
      </c>
      <c r="B11" s="68" t="s">
        <v>344</v>
      </c>
      <c r="C11" s="69" t="s">
        <v>103</v>
      </c>
      <c r="D11" s="69" t="s">
        <v>99</v>
      </c>
      <c r="E11" s="69" t="s">
        <v>100</v>
      </c>
    </row>
    <row r="12" spans="1:5" ht="24" customHeight="1" thickBot="1" x14ac:dyDescent="0.65">
      <c r="A12" s="67">
        <v>6</v>
      </c>
      <c r="B12" s="68" t="s">
        <v>112</v>
      </c>
      <c r="C12" s="69" t="s">
        <v>103</v>
      </c>
      <c r="D12" s="68" t="s">
        <v>102</v>
      </c>
      <c r="E12" s="69" t="s">
        <v>113</v>
      </c>
    </row>
    <row r="13" spans="1:5" ht="24" customHeight="1" thickBot="1" x14ac:dyDescent="0.65">
      <c r="A13" s="67">
        <v>7</v>
      </c>
      <c r="B13" s="68" t="s">
        <v>345</v>
      </c>
      <c r="C13" s="69" t="s">
        <v>103</v>
      </c>
      <c r="D13" s="68" t="s">
        <v>102</v>
      </c>
      <c r="E13" s="69" t="s">
        <v>114</v>
      </c>
    </row>
    <row r="14" spans="1:5" ht="24" customHeight="1" thickBot="1" x14ac:dyDescent="0.65">
      <c r="A14" s="67">
        <v>8</v>
      </c>
      <c r="B14" s="68" t="s">
        <v>346</v>
      </c>
      <c r="C14" s="69" t="s">
        <v>111</v>
      </c>
      <c r="D14" s="68" t="s">
        <v>102</v>
      </c>
      <c r="E14" s="69"/>
    </row>
  </sheetData>
  <mergeCells count="6">
    <mergeCell ref="A1:E1"/>
    <mergeCell ref="A3:A4"/>
    <mergeCell ref="B3:B4"/>
    <mergeCell ref="C3:C4"/>
    <mergeCell ref="D3:D4"/>
    <mergeCell ref="E3:E4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6" sqref="A1:B6"/>
    </sheetView>
  </sheetViews>
  <sheetFormatPr defaultRowHeight="13.8" x14ac:dyDescent="0.25"/>
  <cols>
    <col min="1" max="1" width="23.09765625" customWidth="1"/>
    <col min="2" max="2" width="17.19921875" customWidth="1"/>
  </cols>
  <sheetData>
    <row r="1" spans="1:2" ht="42.75" customHeight="1" thickBot="1" x14ac:dyDescent="0.3">
      <c r="A1" s="73" t="s">
        <v>119</v>
      </c>
      <c r="B1" s="74" t="s">
        <v>120</v>
      </c>
    </row>
    <row r="2" spans="1:2" ht="21" thickBot="1" x14ac:dyDescent="0.3">
      <c r="A2" s="75" t="s">
        <v>121</v>
      </c>
      <c r="B2" s="76">
        <v>0.38</v>
      </c>
    </row>
    <row r="3" spans="1:2" ht="22.8" thickBot="1" x14ac:dyDescent="0.3">
      <c r="A3" s="73" t="s">
        <v>125</v>
      </c>
      <c r="B3" s="74">
        <v>0.46</v>
      </c>
    </row>
    <row r="4" spans="1:2" ht="21" thickBot="1" x14ac:dyDescent="0.3">
      <c r="A4" s="75" t="s">
        <v>122</v>
      </c>
      <c r="B4" s="76">
        <v>0.49</v>
      </c>
    </row>
    <row r="5" spans="1:2" ht="21" thickBot="1" x14ac:dyDescent="0.3">
      <c r="A5" s="73" t="s">
        <v>123</v>
      </c>
      <c r="B5" s="74">
        <v>0.49</v>
      </c>
    </row>
    <row r="6" spans="1:2" ht="41.4" thickBot="1" x14ac:dyDescent="0.3">
      <c r="A6" s="73" t="s">
        <v>124</v>
      </c>
      <c r="B6" s="74">
        <v>0.436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0"/>
  <sheetViews>
    <sheetView topLeftCell="D1" workbookViewId="0">
      <selection activeCell="E6" sqref="E6"/>
    </sheetView>
  </sheetViews>
  <sheetFormatPr defaultRowHeight="13.8" x14ac:dyDescent="0.25"/>
  <sheetData>
    <row r="2" spans="2:2" x14ac:dyDescent="0.25">
      <c r="B2" t="s">
        <v>148</v>
      </c>
    </row>
    <row r="5" spans="2:2" x14ac:dyDescent="0.25">
      <c r="B5" t="s">
        <v>149</v>
      </c>
    </row>
    <row r="6" spans="2:2" x14ac:dyDescent="0.25">
      <c r="B6" t="s">
        <v>150</v>
      </c>
    </row>
    <row r="7" spans="2:2" x14ac:dyDescent="0.25">
      <c r="B7" t="s">
        <v>151</v>
      </c>
    </row>
    <row r="8" spans="2:2" x14ac:dyDescent="0.25">
      <c r="B8" t="s">
        <v>152</v>
      </c>
    </row>
    <row r="9" spans="2:2" x14ac:dyDescent="0.25">
      <c r="B9" t="s">
        <v>153</v>
      </c>
    </row>
    <row r="10" spans="2:2" x14ac:dyDescent="0.25">
      <c r="B10" t="s">
        <v>154</v>
      </c>
    </row>
    <row r="11" spans="2:2" x14ac:dyDescent="0.25">
      <c r="B11" t="s">
        <v>155</v>
      </c>
    </row>
    <row r="12" spans="2:2" x14ac:dyDescent="0.25">
      <c r="B12" t="s">
        <v>156</v>
      </c>
    </row>
    <row r="13" spans="2:2" x14ac:dyDescent="0.25">
      <c r="B13" t="s">
        <v>157</v>
      </c>
    </row>
    <row r="14" spans="2:2" x14ac:dyDescent="0.25">
      <c r="B14" t="s">
        <v>158</v>
      </c>
    </row>
    <row r="15" spans="2:2" x14ac:dyDescent="0.25">
      <c r="B15" t="s">
        <v>159</v>
      </c>
    </row>
    <row r="16" spans="2:2" x14ac:dyDescent="0.25">
      <c r="B16" t="s">
        <v>160</v>
      </c>
    </row>
    <row r="17" spans="2:2" x14ac:dyDescent="0.25">
      <c r="B17" t="s">
        <v>161</v>
      </c>
    </row>
    <row r="18" spans="2:2" x14ac:dyDescent="0.25">
      <c r="B18" t="s">
        <v>162</v>
      </c>
    </row>
    <row r="19" spans="2:2" x14ac:dyDescent="0.25">
      <c r="B19" t="s">
        <v>163</v>
      </c>
    </row>
    <row r="20" spans="2:2" x14ac:dyDescent="0.25">
      <c r="B20" t="s">
        <v>164</v>
      </c>
    </row>
    <row r="21" spans="2:2" x14ac:dyDescent="0.25">
      <c r="B21" t="s">
        <v>165</v>
      </c>
    </row>
    <row r="22" spans="2:2" x14ac:dyDescent="0.25">
      <c r="B22" t="s">
        <v>166</v>
      </c>
    </row>
    <row r="23" spans="2:2" x14ac:dyDescent="0.25">
      <c r="B23" t="s">
        <v>167</v>
      </c>
    </row>
    <row r="24" spans="2:2" x14ac:dyDescent="0.25">
      <c r="B24" t="s">
        <v>168</v>
      </c>
    </row>
    <row r="25" spans="2:2" x14ac:dyDescent="0.25">
      <c r="B25" t="s">
        <v>169</v>
      </c>
    </row>
    <row r="26" spans="2:2" x14ac:dyDescent="0.25">
      <c r="B26" t="s">
        <v>170</v>
      </c>
    </row>
    <row r="27" spans="2:2" x14ac:dyDescent="0.25">
      <c r="B27" t="s">
        <v>171</v>
      </c>
    </row>
    <row r="28" spans="2:2" x14ac:dyDescent="0.25">
      <c r="B28" t="s">
        <v>172</v>
      </c>
    </row>
    <row r="29" spans="2:2" x14ac:dyDescent="0.25">
      <c r="B29" t="s">
        <v>173</v>
      </c>
    </row>
    <row r="30" spans="2:2" x14ac:dyDescent="0.25">
      <c r="B30" t="s">
        <v>174</v>
      </c>
    </row>
    <row r="31" spans="2:2" x14ac:dyDescent="0.25">
      <c r="B31" t="s">
        <v>175</v>
      </c>
    </row>
    <row r="32" spans="2:2" x14ac:dyDescent="0.25">
      <c r="B32" t="s">
        <v>176</v>
      </c>
    </row>
    <row r="33" spans="2:2" x14ac:dyDescent="0.25">
      <c r="B33" t="s">
        <v>177</v>
      </c>
    </row>
    <row r="34" spans="2:2" x14ac:dyDescent="0.25">
      <c r="B34" t="s">
        <v>178</v>
      </c>
    </row>
    <row r="40" spans="2:2" x14ac:dyDescent="0.25">
      <c r="B40" t="s">
        <v>185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4"/>
  <sheetViews>
    <sheetView workbookViewId="0">
      <selection activeCell="A19" sqref="A19"/>
    </sheetView>
  </sheetViews>
  <sheetFormatPr defaultRowHeight="13.8" x14ac:dyDescent="0.25"/>
  <sheetData>
    <row r="2" spans="2:2" x14ac:dyDescent="0.25">
      <c r="B2" t="s">
        <v>179</v>
      </c>
    </row>
    <row r="34" spans="2:2" x14ac:dyDescent="0.25">
      <c r="B34" t="s">
        <v>186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25"/>
  <sheetViews>
    <sheetView topLeftCell="A2" workbookViewId="0">
      <selection activeCell="B24" sqref="B24"/>
    </sheetView>
  </sheetViews>
  <sheetFormatPr defaultRowHeight="13.8" x14ac:dyDescent="0.25"/>
  <sheetData>
    <row r="3" spans="2:2" x14ac:dyDescent="0.25">
      <c r="B3" t="s">
        <v>199</v>
      </c>
    </row>
    <row r="24" spans="2:2" x14ac:dyDescent="0.25">
      <c r="B24" t="s">
        <v>200</v>
      </c>
    </row>
    <row r="25" spans="2:2" x14ac:dyDescent="0.25">
      <c r="B25" t="s">
        <v>201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7"/>
  <sheetViews>
    <sheetView topLeftCell="A16" workbookViewId="0">
      <selection activeCell="B37" sqref="B37"/>
    </sheetView>
  </sheetViews>
  <sheetFormatPr defaultRowHeight="13.8" x14ac:dyDescent="0.25"/>
  <sheetData>
    <row r="2" spans="2:2" x14ac:dyDescent="0.25">
      <c r="B2" t="s">
        <v>269</v>
      </c>
    </row>
    <row r="37" spans="2:2" x14ac:dyDescent="0.25">
      <c r="B37" t="s">
        <v>270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8"/>
  <sheetViews>
    <sheetView topLeftCell="A19" workbookViewId="0">
      <selection activeCell="B38" sqref="B38"/>
    </sheetView>
  </sheetViews>
  <sheetFormatPr defaultRowHeight="13.8" x14ac:dyDescent="0.25"/>
  <sheetData>
    <row r="2" spans="2:2" x14ac:dyDescent="0.25">
      <c r="B2" t="s">
        <v>271</v>
      </c>
    </row>
    <row r="38" spans="2:2" x14ac:dyDescent="0.25">
      <c r="B38" t="s">
        <v>272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8"/>
  <sheetViews>
    <sheetView topLeftCell="A27" workbookViewId="0">
      <selection activeCell="B38" sqref="B38"/>
    </sheetView>
  </sheetViews>
  <sheetFormatPr defaultRowHeight="13.8" x14ac:dyDescent="0.25"/>
  <sheetData>
    <row r="2" spans="2:2" x14ac:dyDescent="0.25">
      <c r="B2" t="s">
        <v>273</v>
      </c>
    </row>
    <row r="38" spans="2:2" x14ac:dyDescent="0.25">
      <c r="B38" t="s">
        <v>276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0"/>
  <sheetViews>
    <sheetView topLeftCell="A18" workbookViewId="0">
      <selection activeCell="B40" sqref="B40"/>
    </sheetView>
  </sheetViews>
  <sheetFormatPr defaultRowHeight="13.8" x14ac:dyDescent="0.25"/>
  <sheetData>
    <row r="2" spans="2:2" x14ac:dyDescent="0.25">
      <c r="B2" t="s">
        <v>274</v>
      </c>
    </row>
    <row r="40" spans="2:2" x14ac:dyDescent="0.25">
      <c r="B40" t="s">
        <v>277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37"/>
  <sheetViews>
    <sheetView topLeftCell="A14" workbookViewId="0">
      <selection activeCell="A39" sqref="A39"/>
    </sheetView>
  </sheetViews>
  <sheetFormatPr defaultRowHeight="13.8" x14ac:dyDescent="0.25"/>
  <sheetData>
    <row r="2" spans="3:3" x14ac:dyDescent="0.25">
      <c r="C2" t="s">
        <v>275</v>
      </c>
    </row>
    <row r="37" spans="3:3" x14ac:dyDescent="0.25">
      <c r="C37" t="s">
        <v>278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16</vt:i4>
      </vt:variant>
    </vt:vector>
  </HeadingPairs>
  <TitlesOfParts>
    <vt:vector size="16" baseType="lpstr">
      <vt:lpstr>Form1</vt:lpstr>
      <vt:lpstr>Form2</vt:lpstr>
      <vt:lpstr>Form3</vt:lpstr>
      <vt:lpstr>Form4</vt:lpstr>
      <vt:lpstr>Form5</vt:lpstr>
      <vt:lpstr>Form6</vt:lpstr>
      <vt:lpstr>Form7</vt:lpstr>
      <vt:lpstr>Cp</vt:lpstr>
      <vt:lpstr>Stackloss HO</vt:lpstr>
      <vt:lpstr>Stackloss NG</vt:lpstr>
      <vt:lpstr>Open Loss</vt:lpstr>
      <vt:lpstr>UnInsulation Loss</vt:lpstr>
      <vt:lpstr>ฉนวนใยแก้ว</vt:lpstr>
      <vt:lpstr>ฉนวนใยหิน</vt:lpstr>
      <vt:lpstr>ฉนวนแคลเวียมวิลิเกต</vt:lpstr>
      <vt:lpstr>เซรามิกไฟเบอร์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2014-05-20T10:51:17Z</dcterms:created>
  <dcterms:modified xsi:type="dcterms:W3CDTF">2020-08-17T09:47:34Z</dcterms:modified>
</cp:coreProperties>
</file>