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0356" yWindow="60" windowWidth="10032" windowHeight="8052"/>
  </bookViews>
  <sheets>
    <sheet name="Menu" sheetId="13" r:id="rId1"/>
    <sheet name="Form1" sheetId="1" r:id="rId2"/>
    <sheet name="Form2" sheetId="2" r:id="rId3"/>
    <sheet name="Form3" sheetId="3" r:id="rId4"/>
    <sheet name="Form4" sheetId="8" r:id="rId5"/>
    <sheet name="Form5" sheetId="7" r:id="rId6"/>
    <sheet name="Form6" sheetId="9" r:id="rId7"/>
    <sheet name="Form7" sheetId="10" r:id="rId8"/>
    <sheet name="Form8" sheetId="11" r:id="rId9"/>
    <sheet name="Form9" sheetId="12" r:id="rId10"/>
  </sheets>
  <calcPr calcId="145621"/>
</workbook>
</file>

<file path=xl/calcChain.xml><?xml version="1.0" encoding="utf-8"?>
<calcChain xmlns="http://schemas.openxmlformats.org/spreadsheetml/2006/main">
  <c r="E9" i="2" l="1"/>
  <c r="E12" i="2"/>
  <c r="E20" i="2" s="1"/>
  <c r="E22" i="2" s="1"/>
  <c r="E25" i="2" s="1"/>
  <c r="E15" i="2"/>
  <c r="E8" i="3"/>
  <c r="E11" i="3"/>
  <c r="E13" i="3"/>
  <c r="E16" i="3"/>
  <c r="E20" i="3"/>
  <c r="E22" i="3"/>
  <c r="E24" i="3" s="1"/>
  <c r="E7" i="7"/>
  <c r="E12" i="7"/>
  <c r="E16" i="7"/>
  <c r="E21" i="7"/>
  <c r="E22" i="7"/>
  <c r="E24" i="7" s="1"/>
  <c r="E27" i="7" s="1"/>
  <c r="E29" i="7" s="1"/>
  <c r="E35" i="7" s="1"/>
  <c r="E32" i="7"/>
  <c r="E8" i="10"/>
  <c r="E19" i="10"/>
  <c r="E20" i="10"/>
  <c r="E21" i="10" s="1"/>
  <c r="E22" i="10" s="1"/>
  <c r="E26" i="10" s="1"/>
  <c r="E29" i="10" s="1"/>
  <c r="E32" i="10" s="1"/>
  <c r="E37" i="10" s="1"/>
  <c r="E28" i="3" l="1"/>
  <c r="E33" i="3" s="1"/>
  <c r="E36" i="3" s="1"/>
  <c r="E42" i="3" s="1"/>
  <c r="E18" i="3"/>
  <c r="E38" i="3" s="1"/>
  <c r="H12" i="9"/>
  <c r="G9" i="9"/>
  <c r="H9" i="9" s="1"/>
  <c r="G10" i="9"/>
  <c r="H10" i="9" s="1"/>
  <c r="G11" i="9"/>
  <c r="H11" i="9" s="1"/>
  <c r="G12" i="9"/>
  <c r="G8" i="9"/>
  <c r="H8" i="9" s="1"/>
  <c r="C15" i="9"/>
  <c r="H16" i="8"/>
  <c r="I6" i="8"/>
  <c r="H17" i="8"/>
  <c r="H15" i="9" l="1"/>
  <c r="G27" i="1"/>
  <c r="F17" i="8"/>
  <c r="I8" i="8"/>
  <c r="I9" i="8"/>
  <c r="I10" i="8"/>
  <c r="I11" i="8"/>
  <c r="I12" i="8"/>
  <c r="I13" i="8"/>
  <c r="I14" i="8"/>
  <c r="I15" i="8"/>
  <c r="C17" i="8"/>
  <c r="G17" i="8" l="1"/>
  <c r="I17" i="8" l="1"/>
  <c r="D34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8" i="1"/>
  <c r="G29" i="1"/>
  <c r="G10" i="1"/>
  <c r="E25" i="1"/>
  <c r="E18" i="1"/>
  <c r="E19" i="1"/>
  <c r="E20" i="1"/>
  <c r="E21" i="1"/>
  <c r="E12" i="1"/>
  <c r="E13" i="1"/>
  <c r="E14" i="1"/>
  <c r="E15" i="1"/>
  <c r="E16" i="1"/>
  <c r="E11" i="1"/>
  <c r="E17" i="1"/>
  <c r="E22" i="1"/>
  <c r="E23" i="1"/>
  <c r="E24" i="1"/>
  <c r="E26" i="1"/>
  <c r="E28" i="1"/>
  <c r="E29" i="1"/>
  <c r="E10" i="1"/>
</calcChain>
</file>

<file path=xl/sharedStrings.xml><?xml version="1.0" encoding="utf-8"?>
<sst xmlns="http://schemas.openxmlformats.org/spreadsheetml/2006/main" count="563" uniqueCount="317">
  <si>
    <t>สัญลักษณ์</t>
  </si>
  <si>
    <t>ค่า</t>
  </si>
  <si>
    <t>หน่วย</t>
  </si>
  <si>
    <t xml:space="preserve"> </t>
  </si>
  <si>
    <t xml:space="preserve"> kW</t>
  </si>
  <si>
    <t>จำนวนวันทำงานต่อปี</t>
  </si>
  <si>
    <t>จำนวนชั่วโมงการทำงานต่อวัน</t>
  </si>
  <si>
    <t>ตัวประกอบโหลด</t>
  </si>
  <si>
    <t>วันต่อปี</t>
  </si>
  <si>
    <t>พลังงานไฟฟ้าที่ใช้</t>
  </si>
  <si>
    <t>Eu</t>
  </si>
  <si>
    <t>อัตราค่าไฟฟ้า</t>
  </si>
  <si>
    <t>B</t>
  </si>
  <si>
    <t>ค่าใช้จ่ายไฟฟ้า</t>
  </si>
  <si>
    <t>cost</t>
  </si>
  <si>
    <t>บาทต่อปี</t>
  </si>
  <si>
    <t>H</t>
  </si>
  <si>
    <t>DY</t>
  </si>
  <si>
    <t>LF</t>
  </si>
  <si>
    <t>พลังงานไฟฟ้าประหยัดได้ (Energy Saving)</t>
  </si>
  <si>
    <t>ES</t>
  </si>
  <si>
    <t>ค่าใช้จ่ายพลังงานไฟฟ้าประหยัดได้ (Cost Saving)</t>
  </si>
  <si>
    <t>CS = ES x B</t>
  </si>
  <si>
    <t>CS</t>
  </si>
  <si>
    <t>I</t>
  </si>
  <si>
    <t>ระยะเวลาการคืนทุน</t>
  </si>
  <si>
    <t>PB = I / CS</t>
  </si>
  <si>
    <t>PB</t>
  </si>
  <si>
    <t>กรุณาตรวจวัดและเติมค่าในช่องสีเหลือง</t>
  </si>
  <si>
    <t>บาท</t>
  </si>
  <si>
    <t>ปี</t>
  </si>
  <si>
    <t>บาร์</t>
  </si>
  <si>
    <t>ข้อมูลหลังการปรับปรุง</t>
  </si>
  <si>
    <t>เงินลงทุนในการปรับปรุง</t>
  </si>
  <si>
    <t>วันที่ ...26.06.57....</t>
  </si>
  <si>
    <t>แบบฟอร์มที่ 1  การตรวจวัด แรงดันไฟฟ้า</t>
  </si>
  <si>
    <t>หม้อแปลหมายเลข...............</t>
  </si>
  <si>
    <t>กระบวนการ/เครื่องจักร</t>
  </si>
  <si>
    <t>ผลต่างเทียบ แรงดันหม้อแปลง</t>
  </si>
  <si>
    <t>กำลังไฟฟ้า(kW)</t>
  </si>
  <si>
    <t>กระแสไฟฟ้า (A)</t>
  </si>
  <si>
    <t>ตัวประกอบกำลัง</t>
  </si>
  <si>
    <t>เครื่องผสมเม็ด</t>
  </si>
  <si>
    <t>เครืองฉีดจุก</t>
  </si>
  <si>
    <t>ปั๊มลม</t>
  </si>
  <si>
    <t>เครื่องผลิตน้ำเย็น</t>
  </si>
  <si>
    <r>
      <t>ด้านทุติยภูมิ…</t>
    </r>
    <r>
      <rPr>
        <sz val="11"/>
        <color rgb="FFFF0000"/>
        <rFont val="Tahoma"/>
        <family val="2"/>
        <scheme val="minor"/>
      </rPr>
      <t/>
    </r>
  </si>
  <si>
    <t>.. V</t>
  </si>
  <si>
    <t>เครืองฉีดพลาสติก 1</t>
  </si>
  <si>
    <t>เครืองฉีดพลาสติก 2</t>
  </si>
  <si>
    <t>เครืองฉีดพลาสติก 3</t>
  </si>
  <si>
    <t>เครืองฉีดพลาสติก 4</t>
  </si>
  <si>
    <t>เครืองฉีดพลาสติก 5</t>
  </si>
  <si>
    <t>เครืองฉีดพลาสติก 6</t>
  </si>
  <si>
    <t>เครื่องเป่า 1</t>
  </si>
  <si>
    <t>เครื่องเป่า 2</t>
  </si>
  <si>
    <t>เครื่องเป่า 3</t>
  </si>
  <si>
    <t>เครื่องเป่า 4</t>
  </si>
  <si>
    <t>เครื่องเป่า 5</t>
  </si>
  <si>
    <t>Minimum Voltage</t>
  </si>
  <si>
    <t>วันที่ ....23.06.57.......</t>
  </si>
  <si>
    <t>เวลา.....14.07…น........</t>
  </si>
  <si>
    <t>ผู้ตรวจวัด........สมชัย..........</t>
  </si>
  <si>
    <t>ข้อมูลการใช้พลังงานระบบไฟฟ้า</t>
  </si>
  <si>
    <t>ประเภทผู้ใช้ไฟฟ้า</t>
  </si>
  <si>
    <t>TOU</t>
  </si>
  <si>
    <t>Peak</t>
  </si>
  <si>
    <t>Off Peak Unit</t>
  </si>
  <si>
    <t>On Peak Unit</t>
  </si>
  <si>
    <t>Eu= Em x 12</t>
  </si>
  <si>
    <t>Em</t>
  </si>
  <si>
    <t>รวมหน่วยไฟฟ้าที่ใช้</t>
  </si>
  <si>
    <t>การประเมินผลประหยัดพลังงาน</t>
  </si>
  <si>
    <t>Vo</t>
  </si>
  <si>
    <t>Vi</t>
  </si>
  <si>
    <t>V</t>
  </si>
  <si>
    <r>
      <t>ES = Eu x (1-(Vi)</t>
    </r>
    <r>
      <rPr>
        <vertAlign val="superscript"/>
        <sz val="11"/>
        <color theme="1"/>
        <rFont val="Tahoma"/>
        <family val="2"/>
        <scheme val="minor"/>
      </rPr>
      <t>2</t>
    </r>
    <r>
      <rPr>
        <sz val="11"/>
        <color theme="1"/>
        <rFont val="Tahoma"/>
        <family val="2"/>
        <scheme val="minor"/>
      </rPr>
      <t>/(Vo)</t>
    </r>
    <r>
      <rPr>
        <vertAlign val="superscript"/>
        <sz val="11"/>
        <color theme="1"/>
        <rFont val="Tahoma"/>
        <family val="2"/>
        <scheme val="minor"/>
      </rPr>
      <t>2</t>
    </r>
    <r>
      <rPr>
        <sz val="11"/>
        <color theme="1"/>
        <rFont val="Tahoma"/>
        <family val="2"/>
        <scheme val="minor"/>
      </rPr>
      <t>)</t>
    </r>
  </si>
  <si>
    <t>เงินลงทุนในการปรับ Tap</t>
  </si>
  <si>
    <t>แบบฟอร์มที่ 2  การคำนวณ การปรับ Tap หม้อแปลง</t>
  </si>
  <si>
    <t>B/m</t>
  </si>
  <si>
    <t>PF cost</t>
  </si>
  <si>
    <t>ผลต่างแรงดันไฟฟ้า</t>
  </si>
  <si>
    <t>กำลังไฟฟ้าที่โหลด</t>
  </si>
  <si>
    <t xml:space="preserve">kW </t>
  </si>
  <si>
    <t xml:space="preserve"> PF1</t>
  </si>
  <si>
    <t>PL1</t>
  </si>
  <si>
    <t xml:space="preserve">กระแสไฟฟ้าที่จ่ายให้โหลด </t>
  </si>
  <si>
    <t>A</t>
  </si>
  <si>
    <t xml:space="preserve"> PF2</t>
  </si>
  <si>
    <t>Acos(PF2)</t>
  </si>
  <si>
    <t>kVAR</t>
  </si>
  <si>
    <t>I2</t>
  </si>
  <si>
    <t>I1</t>
  </si>
  <si>
    <t>Vd1</t>
  </si>
  <si>
    <t>Vd2</t>
  </si>
  <si>
    <t>PL2</t>
  </si>
  <si>
    <t>RPL</t>
  </si>
  <si>
    <t>kW</t>
  </si>
  <si>
    <t>RPL = PL1-PL2</t>
  </si>
  <si>
    <t>แผนก/ห้อง</t>
  </si>
  <si>
    <t xml:space="preserve">เครืองฉีดพลาสติก </t>
  </si>
  <si>
    <t xml:space="preserve">เครื่องเป่า </t>
  </si>
  <si>
    <t>ห้องประชุม</t>
  </si>
  <si>
    <t>กำลังไฟฟ้าทั้งหมด (W)</t>
  </si>
  <si>
    <t>จำนวนหลอดไฟ</t>
  </si>
  <si>
    <t>T5</t>
  </si>
  <si>
    <t>รวม</t>
  </si>
  <si>
    <t>ตรม</t>
  </si>
  <si>
    <t xml:space="preserve"> หลอด</t>
  </si>
  <si>
    <t>กำลังไฟฟ้าแสงสว่างที่ใช้งาน</t>
  </si>
  <si>
    <t>วัตต์</t>
  </si>
  <si>
    <t>แบบฟอร์มที่ 5  การคำนวณเปลี่ยนไฟฟ้าแสงสว่าง</t>
  </si>
  <si>
    <t xml:space="preserve">L </t>
  </si>
  <si>
    <t>หลอดไฟที่จะเปลี่ยน</t>
  </si>
  <si>
    <t>LED</t>
  </si>
  <si>
    <t>กำลังไฟฟ้าต่อหลอด</t>
  </si>
  <si>
    <t>Pw1</t>
  </si>
  <si>
    <t>Pw2</t>
  </si>
  <si>
    <t>กำลังไฟฟ้าแสงสว่างที่ประหยัดได้</t>
  </si>
  <si>
    <t>กำลังไฟฟ้าแสงสว่างต่อพื้นที่</t>
  </si>
  <si>
    <t>วัตต์/ตรม</t>
  </si>
  <si>
    <t>PS</t>
  </si>
  <si>
    <t>ES = PS x H x DY X LF</t>
  </si>
  <si>
    <t>ความดันด้านดูด</t>
  </si>
  <si>
    <t>ความดันด้านจ่าย</t>
  </si>
  <si>
    <t>แผนก/เครื่อง</t>
  </si>
  <si>
    <t>วาล์วน้ำ</t>
  </si>
  <si>
    <t>มี</t>
  </si>
  <si>
    <t xml:space="preserve"> Minimum</t>
  </si>
  <si>
    <t>การใช้ประโยชน์</t>
  </si>
  <si>
    <t>กำลังไฟฟ้าปั๊มน้ำ</t>
  </si>
  <si>
    <t>ปั๊มน้ำ</t>
  </si>
  <si>
    <t>PR</t>
  </si>
  <si>
    <t>PD</t>
  </si>
  <si>
    <t>PP1</t>
  </si>
  <si>
    <t>PP2</t>
  </si>
  <si>
    <t>กำลังไฟฟ้าที่ประหยัดได้</t>
  </si>
  <si>
    <t>PDS2</t>
  </si>
  <si>
    <t>PSD1</t>
  </si>
  <si>
    <t>Vd2 = Vd1 x (I2/I1)</t>
  </si>
  <si>
    <t>แบบฟอร์มที่ 3  การคำนวณ การปรับปรุง ค่า Power Factor</t>
  </si>
  <si>
    <t>ระบายความร้อนน้ำมันไฮโดรลิก</t>
  </si>
  <si>
    <t>Maximum</t>
  </si>
  <si>
    <t>PDM</t>
  </si>
  <si>
    <t>ความดันน้ำที่ควรจ่ายให้จุดวิกฤต (PSD2 = PDM + 1)</t>
  </si>
  <si>
    <t>แบบฟอร์มที่ 7  การคำนวณการลดความดันระบบปั๊มน้ำ</t>
  </si>
  <si>
    <t>ความดันน้ำที่ต้องการ(บาร์)</t>
  </si>
  <si>
    <t>ความดันน้ำก่อนเข้าเครื่อง(บาร์)*</t>
  </si>
  <si>
    <t>ความดันน้ำด้านออก(บาร์)</t>
  </si>
  <si>
    <t>กำลังไฟฟ้า Name Plate</t>
  </si>
  <si>
    <t>ความดันแตกต่างด้านเข้า-ออก(บาร์)</t>
  </si>
  <si>
    <t>PP12</t>
  </si>
  <si>
    <t>PP11</t>
  </si>
  <si>
    <t>PP1 = PP11-PP12</t>
  </si>
  <si>
    <t>ARP</t>
  </si>
  <si>
    <t>มุมตัวประกอบกำลังหลังปรับปรุง (Acos(PF2))</t>
  </si>
  <si>
    <t>ลำดับ</t>
  </si>
  <si>
    <t>ปัจจัย และค่าเกณฑ์ที่แนะนำ</t>
  </si>
  <si>
    <t>ความถึ่ในการตรวจวัด</t>
  </si>
  <si>
    <t>ค่าตามเกณฑ์</t>
  </si>
  <si>
    <t>ค่าจากการตรวจวัด</t>
  </si>
  <si>
    <t>ผลการประเมิน (ผ่าน- ไม่ผ่าน)</t>
  </si>
  <si>
    <t>แนวทางการแก้ไข</t>
  </si>
  <si>
    <t>ทุก 3 เดือน</t>
  </si>
  <si>
    <t xml:space="preserve">     (   )  ผ่าน </t>
  </si>
  <si>
    <t xml:space="preserve">     (   )  ไม่ผ่าน</t>
  </si>
  <si>
    <t>แรงดันไฟฟ้าทุติยภูมิหม้อแปลงสูงไม่เกิน 395 V หรือ ..........… (4% ของระบบที่ใช้งาน)</t>
  </si>
  <si>
    <t>แรงดันไฟฟ้าตกสูงสุดไม่</t>
  </si>
  <si>
    <t>เกิน 10 V หรือ 2.5%</t>
  </si>
  <si>
    <t xml:space="preserve">ไม่เสียค่าตัวประกอบกำลัง  </t>
  </si>
  <si>
    <t>และค่าตัวประกอบกำลังที่</t>
  </si>
  <si>
    <r>
      <t xml:space="preserve">หม้อแปลง สูงกว่า </t>
    </r>
    <r>
      <rPr>
        <sz val="16"/>
        <color rgb="FFFF0000"/>
        <rFont val="Angsana New"/>
        <family val="1"/>
      </rPr>
      <t>0.85</t>
    </r>
    <r>
      <rPr>
        <sz val="16"/>
        <color theme="1"/>
        <rFont val="Angsana New"/>
        <family val="1"/>
      </rPr>
      <t xml:space="preserve"> </t>
    </r>
  </si>
  <si>
    <t>ค่ากำลังไฟฟ้าส่องสว่าง</t>
  </si>
  <si>
    <r>
      <t xml:space="preserve">เฉลี่ย มีค่าไม่เกิน </t>
    </r>
    <r>
      <rPr>
        <sz val="16"/>
        <color rgb="FFFF0000"/>
        <rFont val="Angsana New"/>
        <family val="1"/>
      </rPr>
      <t>16</t>
    </r>
    <r>
      <rPr>
        <sz val="16"/>
        <color theme="1"/>
        <rFont val="Angsana New"/>
        <family val="1"/>
      </rPr>
      <t xml:space="preserve"> วัตต์ต่อตารางเมตร</t>
    </r>
  </si>
  <si>
    <t>ความดันน้ำใช้งาน ที่จุดวิกฤตต้องการ</t>
  </si>
  <si>
    <t>สูงสุด ..2..บาร์(PD)</t>
  </si>
  <si>
    <t>ความดันน้ำที่ควรจ่ายให้จุด</t>
  </si>
  <si>
    <r>
      <t>วิกฤต =.</t>
    </r>
    <r>
      <rPr>
        <sz val="16"/>
        <color rgb="FFFF0000"/>
        <rFont val="Angsana New"/>
        <family val="1"/>
      </rPr>
      <t xml:space="preserve"> 2.5..</t>
    </r>
    <r>
      <rPr>
        <sz val="16"/>
        <color theme="1"/>
        <rFont val="Angsana New"/>
        <family val="1"/>
      </rPr>
      <t xml:space="preserve">บาร์(PD+0.5) </t>
    </r>
  </si>
  <si>
    <t>แรงดันไฟฟ้าทุติยภูมิหม้อ</t>
  </si>
  <si>
    <r>
      <t xml:space="preserve">แปลง  . </t>
    </r>
    <r>
      <rPr>
        <sz val="16"/>
        <color rgb="FFFF0000"/>
        <rFont val="Angsana New"/>
        <family val="1"/>
      </rPr>
      <t>405</t>
    </r>
    <r>
      <rPr>
        <sz val="16"/>
        <color theme="1"/>
        <rFont val="Angsana New"/>
        <family val="1"/>
      </rPr>
      <t>.. V</t>
    </r>
  </si>
  <si>
    <t>แรงดันไฟฟ้าตกสูงสุด</t>
  </si>
  <si>
    <r>
      <t>= …....</t>
    </r>
    <r>
      <rPr>
        <sz val="16"/>
        <color rgb="FFFF0000"/>
        <rFont val="Angsana New"/>
        <family val="1"/>
      </rPr>
      <t>15</t>
    </r>
    <r>
      <rPr>
        <sz val="16"/>
        <color theme="1"/>
        <rFont val="Angsana New"/>
        <family val="1"/>
      </rPr>
      <t>........…V</t>
    </r>
  </si>
  <si>
    <t>บิลค่าตัวประกอบกำลังเสีย</t>
  </si>
  <si>
    <r>
      <t>ค่าใช้จ่าย = …</t>
    </r>
    <r>
      <rPr>
        <sz val="16"/>
        <color rgb="FFFF0000"/>
        <rFont val="Angsana New"/>
        <family val="1"/>
      </rPr>
      <t>1,752….</t>
    </r>
    <r>
      <rPr>
        <sz val="16"/>
        <color theme="1"/>
        <rFont val="Angsana New"/>
        <family val="1"/>
      </rPr>
      <t>บาท</t>
    </r>
  </si>
  <si>
    <t>วัตต์ต่อตารางเมตร</t>
  </si>
  <si>
    <r>
      <t>เฉลี่ยโรงงาน = ...</t>
    </r>
    <r>
      <rPr>
        <sz val="16"/>
        <color rgb="FFFF0000"/>
        <rFont val="Angsana New"/>
        <family val="1"/>
      </rPr>
      <t>17.72</t>
    </r>
    <r>
      <rPr>
        <sz val="16"/>
        <color theme="1"/>
        <rFont val="Angsana New"/>
        <family val="1"/>
      </rPr>
      <t>.......</t>
    </r>
  </si>
  <si>
    <t>ความดันน้ำที่จ่ายให้จุด</t>
  </si>
  <si>
    <t>วิกฤตจริง</t>
  </si>
  <si>
    <r>
      <t xml:space="preserve">    =……</t>
    </r>
    <r>
      <rPr>
        <sz val="16"/>
        <color rgb="FFFF0000"/>
        <rFont val="Angsana New"/>
        <family val="1"/>
      </rPr>
      <t>3.5</t>
    </r>
    <r>
      <rPr>
        <sz val="16"/>
        <color theme="1"/>
        <rFont val="Angsana New"/>
        <family val="1"/>
      </rPr>
      <t>…..บาร์</t>
    </r>
  </si>
  <si>
    <t>แจ้งผู้ผลิต หรือผู้ดูแลหม้อแปลงมาปรับ Tap</t>
  </si>
  <si>
    <t>ตรวจวัด ตัวประกอบกำลังของโหลด และปรับปรุงให้สูงขึ้น (แนะนำ 0.95)</t>
  </si>
  <si>
    <t>ตรวจสอบระบบควบคุมตัวประกอบกำลัง ซ่อมแซมหรือเปลี่ยนหากชำรุด</t>
  </si>
  <si>
    <t>ตรวจสอบ Capacitors เปลี่ยนหากเสื่อมสภาพ</t>
  </si>
  <si>
    <t>เปลี่ยนหลอดไฟที่มีประสิทธิภาพสูงขึ้น</t>
  </si>
  <si>
    <t>ลดหลอดไฟ และให้แสงสว่างเฉพาะจุดเพิ่มเติม หรือใช้แสงสว่างธรรมชาติ</t>
  </si>
  <si>
    <t xml:space="preserve">ติดตั้งอินเวอร์เตอร์เพื่อปรับลดความร็วรอบปั๊มน้ำ ให้ได้ความดันตามต้องการ </t>
  </si>
  <si>
    <t>ทุก 12 เดือน</t>
  </si>
  <si>
    <t>ข้อ</t>
  </si>
  <si>
    <t>จุดตรวจสอบและบำรุงรักษา</t>
  </si>
  <si>
    <t>ความถี่ในการตรวจวัด</t>
  </si>
  <si>
    <t>ผลการประเมิน/ดำเนินการ</t>
  </si>
  <si>
    <t>(   ) ผ่าน   (   )  ไม่ผ่าน</t>
  </si>
  <si>
    <t>ทุกเดือน</t>
  </si>
  <si>
    <t>(   ) ดำเนินการ วันที่...................</t>
  </si>
  <si>
    <t>ทุก 6 เดือน</t>
  </si>
  <si>
    <t>สายล่อฟ้า</t>
  </si>
  <si>
    <t>ลูกถ้วยไฟฟ้า แรงดัน สูง, ต่ำ และขั่วต่อ</t>
  </si>
  <si>
    <t>ชุดกรองความชื้น</t>
  </si>
  <si>
    <t>ระดับน้ำมันหม้อแปลง</t>
  </si>
  <si>
    <t>ให้เติมให้ได้ระดับ</t>
  </si>
  <si>
    <t>จุดต่อสายดิน</t>
  </si>
  <si>
    <t>ถ้าหลุดให้ติดตั้งให้แน่น</t>
  </si>
  <si>
    <t>หม้อแปลงและตู้ไฟ</t>
  </si>
  <si>
    <t>ถ้ามีจุดร้อนเกิน ให้ทำการแก้ไข ขันขั้วต่อให้แน่น เปลี่ยนสายไฟ</t>
  </si>
  <si>
    <t>มอเตอร์</t>
  </si>
  <si>
    <t>กระแสไฟฟ้า ของมอเตอร์</t>
  </si>
  <si>
    <t xml:space="preserve">ถ้าสูงเกินผิดปกติให้ตรวจสอบ ภาระ เกินหรือไม่ หรือ แบริ่งต่างๆ </t>
  </si>
  <si>
    <t>อุณหภูมิที่ผิวมอเตอร์</t>
  </si>
  <si>
    <t>อัดจารบี หรือเปลี่ยนสรหล่อลื่น</t>
  </si>
  <si>
    <t>เช็งเสียงฐานรองมอเตอร์ และการสั่นสะเทือน</t>
  </si>
  <si>
    <t>แก้ไข เปลี่ยนตามความเหมาะสม</t>
  </si>
  <si>
    <t>ไฟฟ้าแสงสว่าง</t>
  </si>
  <si>
    <t>ทำความสะอาด หลอดไฟ และโคมไฟ</t>
  </si>
  <si>
    <t>ตรวจสอบจุดรั่วของ ระบบท่อ</t>
  </si>
  <si>
    <t>ซ่อมแซม</t>
  </si>
  <si>
    <t>แบบฟอร์มที่ 9  แนวทางการบำรุงรักษาระบบไฟฟ้า</t>
  </si>
  <si>
    <t>แบบฟอร์มที่ 8 สรุปปัจจัยที่มีผลต่อประสิทธิภาพระบบไฟฟ้า</t>
  </si>
  <si>
    <t xml:space="preserve">Energy Analysis and Calculation Program </t>
  </si>
  <si>
    <t>Version 1.0 Developed By</t>
  </si>
  <si>
    <t>Energenuis Co.Ltd</t>
  </si>
  <si>
    <t>Electrical system</t>
  </si>
  <si>
    <t>แบบฟอร์มที่ 4  การตรวจวัดกำลังไฟฟ้าแสงสว่าง</t>
  </si>
  <si>
    <t>แบบฟอร์มที่ 6  สำรวจความดันระบบปั๊มน้ำ</t>
  </si>
  <si>
    <t>เครื่องสกรีน</t>
  </si>
  <si>
    <t>เครื่องชิ้งฟิมล์</t>
  </si>
  <si>
    <t>หอผี่งเย็น</t>
  </si>
  <si>
    <t>ระดับ Tap หม้อแปลง .....3.........</t>
  </si>
  <si>
    <t>แรงดันไฟฟ้าที่หม้อแปลงด้านปฐมภูมิ…33…kV (ถ้าวัดได้)</t>
  </si>
  <si>
    <t>ประเภทมิเตอร์</t>
  </si>
  <si>
    <t>ค่าเพาเวอร์แฟคเตอร์ (Power Factor Cost)</t>
  </si>
  <si>
    <t>แบบฟอร์มที่ 2  การคำนวณการปรับ Tap หม้อแปลง</t>
  </si>
  <si>
    <t>แบบฟอร์มที่ 1  การตรวจวัดแรงดันไฟฟ้า</t>
  </si>
  <si>
    <t>ข้อมูลการใช้พลังงานระบบไฟฟ้าก่อนปรับปรุง</t>
  </si>
  <si>
    <t>แรงดันไฟฟ้าหลังหม้อแปลง</t>
  </si>
  <si>
    <t>แรงดันไฟฟ้าก่อนเข้าโหลด</t>
  </si>
  <si>
    <t>ตัวประกอบกำลังที่โหลดก่อนปรับปรุง</t>
  </si>
  <si>
    <t>ตัวประกอบกำลังที่โหลดหลังปรับปรุง</t>
  </si>
  <si>
    <t>Pload</t>
  </si>
  <si>
    <t>กระแสไฟฟ้าที่จ่ายให้โหลดหลังปรับปรุง</t>
  </si>
  <si>
    <t>แรงดันไฟฟ้าตกคร่อมสายไฟหลังการปรับปรุง</t>
  </si>
  <si>
    <t>กำลังไฟฟ้าสูญเสียที่สายส่ง (Power Loss In Line)</t>
  </si>
  <si>
    <t>รวมกำลังไฟฟ้าที่ใช้ทั้งแผนก (W)</t>
  </si>
  <si>
    <r>
      <t>กำลังไฟฟ้าต่อตารางเมตร (W/m</t>
    </r>
    <r>
      <rPr>
        <vertAlign val="superscript"/>
        <sz val="11"/>
        <color theme="1"/>
        <rFont val="Tahoma"/>
        <family val="2"/>
        <scheme val="minor"/>
      </rPr>
      <t>2</t>
    </r>
    <r>
      <rPr>
        <sz val="11"/>
        <color theme="1"/>
        <rFont val="Tahoma"/>
        <family val="2"/>
        <scheme val="minor"/>
      </rPr>
      <t>)</t>
    </r>
  </si>
  <si>
    <t>ชนิดหลอดไฟ</t>
  </si>
  <si>
    <r>
      <t>พื้นที่ (m</t>
    </r>
    <r>
      <rPr>
        <vertAlign val="superscript"/>
        <sz val="11"/>
        <color theme="1"/>
        <rFont val="Tahoma"/>
        <family val="2"/>
        <scheme val="minor"/>
      </rPr>
      <t>2</t>
    </r>
    <r>
      <rPr>
        <sz val="11"/>
        <color theme="1"/>
        <rFont val="Tahoma"/>
        <family val="2"/>
        <scheme val="minor"/>
      </rPr>
      <t>)</t>
    </r>
  </si>
  <si>
    <t>กำลังไฟฟ้าต่อหลอดรวมบาลาสต์ (W)</t>
  </si>
  <si>
    <t>พื้นที่ให้แสงสว่าง</t>
  </si>
  <si>
    <t>ตำแหน่งปั๊มน้ำ หอผึ่งเย็น</t>
  </si>
  <si>
    <t>กำลังไฟฟ้าใช้จริง</t>
  </si>
  <si>
    <t>ปั๊มน้ำหมายเลข…120...</t>
  </si>
  <si>
    <t>* ถ้าเกจวัดความดันอยู่หลังวาล์ว ให้เปิดวาล์ว 100% แล้วอ่านจึงอ่านค่า</t>
  </si>
  <si>
    <t>ปั๊มน้ำหมายเลข</t>
  </si>
  <si>
    <t>ความดันน้ำด้านจ่าย (ปั๊มน้ำ)</t>
  </si>
  <si>
    <t>ความดันน้ำด้านดูด (ปั๊มน้ำ)</t>
  </si>
  <si>
    <t>ความดันตกคร่อมปั๊มน้ำ</t>
  </si>
  <si>
    <t>ความดันน้ำที่ต้องการที่จุดแตกต่างต่ำสุด (Pressure Demand: PDM)</t>
  </si>
  <si>
    <t>กำลังไฟฟ้าหลังปรับความดัน (ใช้ VSD ลดความเร็วรอบลง)</t>
  </si>
  <si>
    <t>ความดันตกคร่อมปั๊มน้ำหลังปรับปรุง (PP2 = PP1-PR)</t>
  </si>
  <si>
    <t>ความดันน้ำที่สามารถลดได้ (PR = PSD1-PSD2)</t>
  </si>
  <si>
    <t>Pw2 = Pw1 x (PP2/PP1)</t>
  </si>
  <si>
    <t xml:space="preserve">Energy Saving </t>
  </si>
  <si>
    <t>PS = (Pw1-Pw2)</t>
  </si>
  <si>
    <t xml:space="preserve">แรงดันไฟฟ้าทุติยภูมิหม้อแปลงไม่เกิน 395 V และไม่ต่ำกว่า 380 V สำหรับโรงงานที่ใช้ไฟฟ้าแรงดัน 380 V หรือสูงไม่เกิน 4 % และไม่ต่ำกว่าค่าแรงดันที่กำหนด สำหรับโรงงานที่ใช้ไฟฟ้าแรงดันอื่น </t>
  </si>
  <si>
    <t xml:space="preserve">แรงดันไฟฟ้าตกในสายจ่ายไฟฟ้าสูงสุดไม่เกิน 10 V หรือ 2.5% </t>
  </si>
  <si>
    <t xml:space="preserve">ตัวประกอบกำลังไฟฟ้า (Power Factor) หลังหม้อแปลงมีค่ามากกว่า 0.85 ทุกหม้อแปลงและไม่เสียค่าตัวประกอบกำลัง(ใบแจ้งหนี้ค่าไฟฟ้า) </t>
  </si>
  <si>
    <t xml:space="preserve">ค่ากำลังไฟฟ้าแสงสว่างเฉลี่ย มีค่าไม่เกิน 16 วัตต์ต่อตารางเมตร </t>
  </si>
  <si>
    <t xml:space="preserve">ความดันน้ำที่จ่ายให้ (ระบบปั๊มน้ำ)  จุดใช้งานที่ไกลสุด หรือจุดวิกฤตต้องการ สูงกว่าความดันที่ต้องการไม่เกิน 0.5 bar และท่อระหว่างปั๊มน้ำ และจุดใช้งานดังกล่าวไม่มี วาล์ว หรือถ้ามีวาล์วก็ให้เปิดวาล์วในสถานะเปิดสุด </t>
  </si>
  <si>
    <t>ข้อมูลการใช้ไฟฟ้าแสงสว่างที่จะเปลี่ยน (ก่อนปรับปรุง)</t>
  </si>
  <si>
    <t>ระบายความร้อนชุด UV</t>
  </si>
  <si>
    <t>ระบายความร้อนสารทำความเย็น</t>
  </si>
  <si>
    <t xml:space="preserve">แรงดันไฟฟ้าก่อนปรับปรุงด้านทุติยภูมิ </t>
  </si>
  <si>
    <t xml:space="preserve">แรงดันไฟฟ้าหลังปรับปรุงด้านทุติยภูมิ </t>
  </si>
  <si>
    <t>ค่าเพาเวอร์แฟคเตอร์ (Power Factor Cost) บิลค่าไฟฟ้า</t>
  </si>
  <si>
    <t>มุมตัวประกอบกำลังหลังปรับปรุง (Arcos(PF1))</t>
  </si>
  <si>
    <t>ARP=Pload x (Tan(Arcos(PF1)-Tan(Acos(PF2))</t>
  </si>
  <si>
    <t>กำลังไฟฟ้าสูญเสียที่สายส่ง (Power Loss in Line)</t>
  </si>
  <si>
    <r>
      <t>I2 = Pload / (</t>
    </r>
    <r>
      <rPr>
        <b/>
        <sz val="14"/>
        <color theme="1"/>
        <rFont val="TH SarabunPSK"/>
        <family val="2"/>
      </rPr>
      <t>√3</t>
    </r>
    <r>
      <rPr>
        <sz val="11"/>
        <color theme="1"/>
        <rFont val="Tahoma"/>
        <family val="2"/>
        <scheme val="minor"/>
      </rPr>
      <t xml:space="preserve"> x Vi x PF2) ประมาณแรงดันที่โหลดเท่าเดิม</t>
    </r>
  </si>
  <si>
    <r>
      <t>PL2 = (Vd2 x I2) x</t>
    </r>
    <r>
      <rPr>
        <sz val="14"/>
        <color theme="1"/>
        <rFont val="Tahoma"/>
        <family val="2"/>
        <scheme val="minor"/>
      </rPr>
      <t xml:space="preserve"> </t>
    </r>
    <r>
      <rPr>
        <b/>
        <sz val="14"/>
        <color theme="1"/>
        <rFont val="TH SarabunPSK"/>
        <family val="2"/>
      </rPr>
      <t>√</t>
    </r>
    <r>
      <rPr>
        <sz val="11"/>
        <color theme="1"/>
        <rFont val="Tahoma"/>
        <family val="2"/>
        <scheme val="minor"/>
      </rPr>
      <t>3 / 1000</t>
    </r>
  </si>
  <si>
    <t>กำลังไฟฟ้าที่สูญเสียในสายไฟลดลง (Reduced Power Loss )</t>
  </si>
  <si>
    <t>ES = RPL x H x DY</t>
  </si>
  <si>
    <t>ติดตั้งคาปาซิเตอร์ (Capacitor) ขนาด</t>
  </si>
  <si>
    <t>เงินลงทุนในการติดตั้งคาปาซิเตอร์ (Capacitor)</t>
  </si>
  <si>
    <t>ชั่วโมงต่อวัน</t>
  </si>
  <si>
    <t>แบบฟอร์มที่ 3  การคำนวณการปรับปรุงค่าตัวประกอบกำลัง (Power Factor)</t>
  </si>
  <si>
    <t>kWh/ปี</t>
  </si>
  <si>
    <t xml:space="preserve">Cost Saving </t>
  </si>
  <si>
    <t>Eu = LF x H x DY x Pw1/1000</t>
  </si>
  <si>
    <t>cost = Eu x B</t>
  </si>
  <si>
    <t>PS = (Pw1-Pw2)/1000</t>
  </si>
  <si>
    <t>Arcos(PF1)</t>
  </si>
  <si>
    <t>กำลังไฟฟ้ารีแอกตีฟที่เพิ่มขึ้น (ขนาดคาปาซิเตอร์ที่เพิ่ม)</t>
  </si>
  <si>
    <t>บาท/kWh</t>
  </si>
  <si>
    <t>ค่าความต่างความดันน้ำเข้าออกกับที่ต้องการ(บาร์)</t>
  </si>
  <si>
    <t>ค่าความต่างความดันน้ำเข้า-ออกกับที่ต้องการต่ำสุด(MinPressure Diff.: PD)</t>
  </si>
  <si>
    <t>ความดันน้ำที่จ่ายให้จุดวิกฤต  (Pressure Supply to Demand: PSD)</t>
  </si>
  <si>
    <r>
      <t>จุดร้อนในตู้ไฟ และสายไฟ ไม่มีจุดเกิน 70</t>
    </r>
    <r>
      <rPr>
        <vertAlign val="superscript"/>
        <sz val="16"/>
        <color theme="1"/>
        <rFont val="Angsana New"/>
        <family val="1"/>
      </rPr>
      <t>o</t>
    </r>
    <r>
      <rPr>
        <sz val="16"/>
        <color theme="1"/>
        <rFont val="Angsana New"/>
        <family val="1"/>
      </rPr>
      <t>C</t>
    </r>
  </si>
  <si>
    <t>ชุดกรอง (Stainer)</t>
  </si>
  <si>
    <t xml:space="preserve">ถ้าสกปรก หรือ มีประกายไฟ (โดยเฉพาะช่วงฝนตก) ให้ทำความสะอาด </t>
  </si>
  <si>
    <t>ถ้าสีเปลี่ยนเป็นสีฟ้า ให้ทำการเปลี่ยน</t>
  </si>
  <si>
    <r>
      <t>PL1 = (Vd1 x I1) x</t>
    </r>
    <r>
      <rPr>
        <b/>
        <sz val="14"/>
        <color theme="1"/>
        <rFont val="Tahoma"/>
        <family val="2"/>
        <scheme val="minor"/>
      </rPr>
      <t xml:space="preserve"> </t>
    </r>
    <r>
      <rPr>
        <b/>
        <sz val="14"/>
        <color theme="1"/>
        <rFont val="TH SarabunPSK"/>
        <family val="2"/>
      </rPr>
      <t>√</t>
    </r>
    <r>
      <rPr>
        <sz val="11"/>
        <color theme="1"/>
        <rFont val="Tahoma"/>
        <family val="2"/>
        <scheme val="minor"/>
      </rPr>
      <t>3 / 1000</t>
    </r>
  </si>
  <si>
    <t>อัตราค่าไฟฟ้ารวมค่าไฟฟ้าผันแปร (Ft) เฉลี่ยทั้งปี</t>
  </si>
  <si>
    <t>แรงดันไฟฟ้า (V)</t>
  </si>
  <si>
    <t>kWh/เดือน</t>
  </si>
  <si>
    <t>B/เดือน</t>
  </si>
  <si>
    <t>Cost = Eu x B</t>
  </si>
  <si>
    <t>พลังงานไฟฟ้าที่ประหยัดได้ (Energy Saving )</t>
  </si>
  <si>
    <t>ข้อมูลการใช้ระบบปั๊มน้ำ (ก่อนปรับปรุง)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</si>
</sst>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_(* #,##0.00_);_(* \(#,##0.00\);_(* &quot;-&quot;??_);_(@_)"/>
    <numFmt numFmtId="188" formatCode="_(* #,##0_);_(* \(#,##0\);_(* &quot;-&quot;??_);_(@_)"/>
  </numFmts>
  <fonts count="1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b/>
      <sz val="18"/>
      <color theme="1"/>
      <name val="Angsana New"/>
      <family val="1"/>
    </font>
    <font>
      <sz val="11"/>
      <name val="Tahoma"/>
      <family val="2"/>
      <scheme val="minor"/>
    </font>
    <font>
      <vertAlign val="superscript"/>
      <sz val="11"/>
      <color theme="1"/>
      <name val="Tahoma"/>
      <family val="2"/>
      <scheme val="minor"/>
    </font>
    <font>
      <b/>
      <sz val="20"/>
      <color theme="1"/>
      <name val="Angsana New"/>
      <family val="1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sz val="12"/>
      <color theme="1"/>
      <name val="Angsana New"/>
      <family val="1"/>
    </font>
    <font>
      <sz val="16"/>
      <color rgb="FFFF0000"/>
      <name val="Angsana New"/>
      <family val="1"/>
    </font>
    <font>
      <b/>
      <sz val="16"/>
      <name val="Arial"/>
      <family val="2"/>
    </font>
    <font>
      <u/>
      <sz val="11"/>
      <color theme="10"/>
      <name val="Tahoma"/>
      <family val="2"/>
    </font>
    <font>
      <sz val="14"/>
      <color theme="1"/>
      <name val="Tahoma"/>
      <family val="2"/>
      <scheme val="minor"/>
    </font>
    <font>
      <b/>
      <sz val="14"/>
      <color theme="1"/>
      <name val="Tahoma"/>
      <family val="2"/>
      <scheme val="minor"/>
    </font>
    <font>
      <b/>
      <sz val="14"/>
      <color theme="1"/>
      <name val="TH SarabunPSK"/>
      <family val="2"/>
    </font>
    <font>
      <vertAlign val="superscript"/>
      <sz val="16"/>
      <color theme="1"/>
      <name val="Angsana New"/>
      <family val="1"/>
    </font>
  </fonts>
  <fills count="1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18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</cellStyleXfs>
  <cellXfs count="232">
    <xf numFmtId="0" fontId="0" fillId="0" borderId="0" xfId="0"/>
    <xf numFmtId="0" fontId="0" fillId="3" borderId="2" xfId="0" applyFill="1" applyBorder="1" applyAlignment="1">
      <alignment horizontal="left" vertical="center"/>
    </xf>
    <xf numFmtId="0" fontId="0" fillId="3" borderId="3" xfId="0" applyFill="1" applyBorder="1" applyAlignment="1">
      <alignment horizontal="center"/>
    </xf>
    <xf numFmtId="187" fontId="0" fillId="4" borderId="3" xfId="1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0" xfId="0" applyAlignment="1">
      <alignment horizontal="center"/>
    </xf>
    <xf numFmtId="187" fontId="0" fillId="0" borderId="0" xfId="0" applyNumberFormat="1"/>
    <xf numFmtId="0" fontId="0" fillId="6" borderId="3" xfId="0" applyFill="1" applyBorder="1" applyAlignment="1">
      <alignment horizontal="left" vertical="center"/>
    </xf>
    <xf numFmtId="0" fontId="0" fillId="6" borderId="3" xfId="0" applyFill="1" applyBorder="1" applyAlignment="1">
      <alignment horizontal="center"/>
    </xf>
    <xf numFmtId="187" fontId="0" fillId="6" borderId="3" xfId="1" applyFont="1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6" borderId="3" xfId="0" applyFill="1" applyBorder="1"/>
    <xf numFmtId="0" fontId="0" fillId="7" borderId="3" xfId="0" applyFill="1" applyBorder="1" applyAlignment="1">
      <alignment horizontal="center"/>
    </xf>
    <xf numFmtId="0" fontId="2" fillId="0" borderId="0" xfId="0" applyFont="1"/>
    <xf numFmtId="0" fontId="0" fillId="9" borderId="3" xfId="0" applyFill="1" applyBorder="1" applyAlignment="1">
      <alignment horizontal="left" shrinkToFit="1"/>
    </xf>
    <xf numFmtId="0" fontId="0" fillId="9" borderId="3" xfId="0" applyFill="1" applyBorder="1" applyAlignment="1">
      <alignment horizontal="center" shrinkToFit="1"/>
    </xf>
    <xf numFmtId="187" fontId="0" fillId="6" borderId="2" xfId="1" applyFont="1" applyFill="1" applyBorder="1"/>
    <xf numFmtId="0" fontId="0" fillId="10" borderId="0" xfId="0" applyFill="1"/>
    <xf numFmtId="0" fontId="0" fillId="10" borderId="0" xfId="0" applyFill="1" applyAlignment="1">
      <alignment horizontal="center"/>
    </xf>
    <xf numFmtId="0" fontId="0" fillId="9" borderId="3" xfId="0" applyFill="1" applyBorder="1"/>
    <xf numFmtId="0" fontId="0" fillId="6" borderId="4" xfId="0" applyFill="1" applyBorder="1" applyAlignment="1">
      <alignment horizontal="left"/>
    </xf>
    <xf numFmtId="0" fontId="0" fillId="9" borderId="2" xfId="0" applyFill="1" applyBorder="1" applyAlignment="1">
      <alignment horizontal="left" shrinkToFit="1"/>
    </xf>
    <xf numFmtId="0" fontId="0" fillId="9" borderId="6" xfId="0" applyFill="1" applyBorder="1" applyAlignment="1">
      <alignment horizontal="center" shrinkToFit="1"/>
    </xf>
    <xf numFmtId="187" fontId="0" fillId="9" borderId="3" xfId="1" applyFont="1" applyFill="1" applyBorder="1" applyAlignment="1">
      <alignment horizontal="center" shrinkToFit="1"/>
    </xf>
    <xf numFmtId="0" fontId="0" fillId="6" borderId="3" xfId="0" applyFill="1" applyBorder="1" applyAlignment="1">
      <alignment horizontal="left"/>
    </xf>
    <xf numFmtId="187" fontId="0" fillId="0" borderId="0" xfId="1" applyFont="1"/>
    <xf numFmtId="0" fontId="0" fillId="5" borderId="3" xfId="0" applyFill="1" applyBorder="1" applyAlignment="1">
      <alignment horizontal="left"/>
    </xf>
    <xf numFmtId="0" fontId="0" fillId="5" borderId="0" xfId="0" applyFill="1"/>
    <xf numFmtId="187" fontId="0" fillId="7" borderId="3" xfId="1" applyFont="1" applyFill="1" applyBorder="1"/>
    <xf numFmtId="0" fontId="2" fillId="7" borderId="3" xfId="0" applyFont="1" applyFill="1" applyBorder="1"/>
    <xf numFmtId="0" fontId="0" fillId="11" borderId="3" xfId="0" applyFill="1" applyBorder="1"/>
    <xf numFmtId="0" fontId="0" fillId="11" borderId="3" xfId="0" applyFill="1" applyBorder="1" applyAlignment="1">
      <alignment horizontal="center"/>
    </xf>
    <xf numFmtId="187" fontId="0" fillId="11" borderId="3" xfId="0" applyNumberFormat="1" applyFill="1" applyBorder="1"/>
    <xf numFmtId="0" fontId="0" fillId="0" borderId="3" xfId="0" applyBorder="1" applyAlignment="1">
      <alignment horizontal="center" wrapText="1"/>
    </xf>
    <xf numFmtId="2" fontId="0" fillId="0" borderId="3" xfId="0" applyNumberFormat="1" applyFill="1" applyBorder="1" applyAlignment="1">
      <alignment horizontal="center"/>
    </xf>
    <xf numFmtId="0" fontId="0" fillId="12" borderId="3" xfId="0" applyFill="1" applyBorder="1"/>
    <xf numFmtId="187" fontId="0" fillId="8" borderId="3" xfId="0" applyNumberFormat="1" applyFill="1" applyBorder="1"/>
    <xf numFmtId="0" fontId="0" fillId="0" borderId="0" xfId="0" applyAlignment="1">
      <alignment wrapText="1"/>
    </xf>
    <xf numFmtId="0" fontId="2" fillId="6" borderId="3" xfId="0" applyFont="1" applyFill="1" applyBorder="1"/>
    <xf numFmtId="2" fontId="0" fillId="0" borderId="3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0" fillId="0" borderId="0" xfId="0" applyNumberFormat="1"/>
    <xf numFmtId="187" fontId="0" fillId="7" borderId="3" xfId="1" applyFon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10" fontId="0" fillId="0" borderId="0" xfId="2" applyNumberFormat="1" applyFont="1"/>
    <xf numFmtId="10" fontId="0" fillId="0" borderId="0" xfId="2" applyNumberFormat="1" applyFont="1" applyAlignment="1">
      <alignment horizontal="center"/>
    </xf>
    <xf numFmtId="187" fontId="0" fillId="0" borderId="0" xfId="1" applyFont="1" applyAlignment="1">
      <alignment horizontal="center"/>
    </xf>
    <xf numFmtId="187" fontId="0" fillId="0" borderId="0" xfId="0" applyNumberFormat="1" applyAlignment="1">
      <alignment horizontal="center"/>
    </xf>
    <xf numFmtId="0" fontId="0" fillId="5" borderId="3" xfId="0" applyFill="1" applyBorder="1" applyAlignment="1">
      <alignment horizontal="left" vertical="center"/>
    </xf>
    <xf numFmtId="0" fontId="0" fillId="7" borderId="3" xfId="0" applyFill="1" applyBorder="1" applyAlignment="1">
      <alignment horizontal="left" vertical="center"/>
    </xf>
    <xf numFmtId="0" fontId="0" fillId="12" borderId="3" xfId="0" applyFill="1" applyBorder="1" applyAlignment="1">
      <alignment horizontal="left" vertical="center"/>
    </xf>
    <xf numFmtId="0" fontId="0" fillId="12" borderId="3" xfId="0" applyFill="1" applyBorder="1" applyAlignment="1">
      <alignment horizontal="center"/>
    </xf>
    <xf numFmtId="0" fontId="4" fillId="9" borderId="3" xfId="0" applyFont="1" applyFill="1" applyBorder="1" applyAlignment="1">
      <alignment horizontal="center" shrinkToFit="1"/>
    </xf>
    <xf numFmtId="0" fontId="4" fillId="0" borderId="0" xfId="0" applyFont="1"/>
    <xf numFmtId="0" fontId="4" fillId="5" borderId="3" xfId="0" applyFont="1" applyFill="1" applyBorder="1" applyAlignment="1">
      <alignment horizontal="left"/>
    </xf>
    <xf numFmtId="0" fontId="4" fillId="6" borderId="3" xfId="0" applyFont="1" applyFill="1" applyBorder="1" applyAlignment="1">
      <alignment horizontal="center"/>
    </xf>
    <xf numFmtId="10" fontId="4" fillId="0" borderId="0" xfId="2" applyNumberFormat="1" applyFont="1"/>
    <xf numFmtId="0" fontId="4" fillId="9" borderId="6" xfId="0" applyFont="1" applyFill="1" applyBorder="1" applyAlignment="1">
      <alignment horizontal="center" shrinkToFit="1"/>
    </xf>
    <xf numFmtId="0" fontId="4" fillId="9" borderId="3" xfId="0" applyFont="1" applyFill="1" applyBorder="1" applyAlignment="1">
      <alignment horizontal="left" shrinkToFit="1"/>
    </xf>
    <xf numFmtId="187" fontId="4" fillId="9" borderId="3" xfId="1" applyFont="1" applyFill="1" applyBorder="1" applyAlignment="1">
      <alignment horizontal="center" shrinkToFit="1"/>
    </xf>
    <xf numFmtId="0" fontId="4" fillId="6" borderId="3" xfId="0" applyFont="1" applyFill="1" applyBorder="1" applyAlignment="1">
      <alignment horizontal="left"/>
    </xf>
    <xf numFmtId="187" fontId="4" fillId="0" borderId="0" xfId="1" applyFont="1"/>
    <xf numFmtId="0" fontId="4" fillId="7" borderId="4" xfId="0" applyFont="1" applyFill="1" applyBorder="1" applyAlignment="1">
      <alignment horizontal="left"/>
    </xf>
    <xf numFmtId="0" fontId="4" fillId="7" borderId="3" xfId="0" applyFont="1" applyFill="1" applyBorder="1" applyAlignment="1">
      <alignment horizontal="center"/>
    </xf>
    <xf numFmtId="0" fontId="4" fillId="7" borderId="3" xfId="0" applyFont="1" applyFill="1" applyBorder="1"/>
    <xf numFmtId="0" fontId="4" fillId="7" borderId="3" xfId="0" applyFont="1" applyFill="1" applyBorder="1" applyAlignment="1">
      <alignment horizontal="left"/>
    </xf>
    <xf numFmtId="9" fontId="0" fillId="6" borderId="3" xfId="2" applyFont="1" applyFill="1" applyBorder="1" applyAlignment="1">
      <alignment horizontal="right"/>
    </xf>
    <xf numFmtId="0" fontId="0" fillId="13" borderId="2" xfId="0" applyFill="1" applyBorder="1" applyAlignment="1">
      <alignment horizontal="left" vertical="center"/>
    </xf>
    <xf numFmtId="0" fontId="0" fillId="8" borderId="3" xfId="0" applyFill="1" applyBorder="1" applyAlignment="1">
      <alignment horizontal="left" vertical="center"/>
    </xf>
    <xf numFmtId="0" fontId="0" fillId="8" borderId="3" xfId="0" applyFill="1" applyBorder="1" applyAlignment="1">
      <alignment horizontal="center"/>
    </xf>
    <xf numFmtId="0" fontId="0" fillId="8" borderId="3" xfId="0" applyFill="1" applyBorder="1" applyAlignment="1">
      <alignment horizontal="left"/>
    </xf>
    <xf numFmtId="188" fontId="0" fillId="6" borderId="3" xfId="1" applyNumberFormat="1" applyFont="1" applyFill="1" applyBorder="1" applyAlignment="1">
      <alignment horizontal="center"/>
    </xf>
    <xf numFmtId="187" fontId="0" fillId="12" borderId="3" xfId="1" applyNumberFormat="1" applyFont="1" applyFill="1" applyBorder="1" applyAlignment="1">
      <alignment horizontal="center"/>
    </xf>
    <xf numFmtId="187" fontId="0" fillId="7" borderId="3" xfId="0" applyNumberFormat="1" applyFill="1" applyBorder="1" applyAlignment="1">
      <alignment horizontal="left" vertical="center"/>
    </xf>
    <xf numFmtId="0" fontId="4" fillId="0" borderId="8" xfId="0" applyFont="1" applyBorder="1"/>
    <xf numFmtId="0" fontId="4" fillId="10" borderId="1" xfId="0" applyFont="1" applyFill="1" applyBorder="1"/>
    <xf numFmtId="0" fontId="4" fillId="10" borderId="0" xfId="0" applyFont="1" applyFill="1" applyBorder="1"/>
    <xf numFmtId="187" fontId="4" fillId="10" borderId="0" xfId="1" applyFont="1" applyFill="1" applyBorder="1"/>
    <xf numFmtId="187" fontId="0" fillId="7" borderId="3" xfId="0" applyNumberFormat="1" applyFill="1" applyBorder="1" applyAlignment="1">
      <alignment horizontal="center"/>
    </xf>
    <xf numFmtId="0" fontId="7" fillId="0" borderId="0" xfId="0" applyFont="1"/>
    <xf numFmtId="0" fontId="8" fillId="13" borderId="3" xfId="0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top" wrapText="1"/>
    </xf>
    <xf numFmtId="0" fontId="7" fillId="10" borderId="4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left"/>
    </xf>
    <xf numFmtId="0" fontId="7" fillId="10" borderId="10" xfId="0" applyFont="1" applyFill="1" applyBorder="1" applyAlignment="1">
      <alignment horizontal="center" vertical="top" wrapText="1"/>
    </xf>
    <xf numFmtId="0" fontId="7" fillId="10" borderId="10" xfId="0" applyFont="1" applyFill="1" applyBorder="1" applyAlignment="1">
      <alignment horizontal="left"/>
    </xf>
    <xf numFmtId="0" fontId="7" fillId="10" borderId="10" xfId="0" quotePrefix="1" applyFont="1" applyFill="1" applyBorder="1" applyAlignment="1">
      <alignment horizontal="center" wrapText="1"/>
    </xf>
    <xf numFmtId="0" fontId="7" fillId="10" borderId="10" xfId="0" applyFont="1" applyFill="1" applyBorder="1" applyAlignment="1">
      <alignment horizontal="center"/>
    </xf>
    <xf numFmtId="0" fontId="7" fillId="10" borderId="6" xfId="0" applyFont="1" applyFill="1" applyBorder="1" applyAlignment="1">
      <alignment horizontal="center" vertical="top" wrapText="1"/>
    </xf>
    <xf numFmtId="0" fontId="7" fillId="10" borderId="6" xfId="0" quotePrefix="1" applyFont="1" applyFill="1" applyBorder="1" applyAlignment="1">
      <alignment horizontal="center" wrapText="1"/>
    </xf>
    <xf numFmtId="0" fontId="7" fillId="10" borderId="6" xfId="0" applyFont="1" applyFill="1" applyBorder="1" applyAlignment="1">
      <alignment horizontal="center"/>
    </xf>
    <xf numFmtId="0" fontId="7" fillId="10" borderId="0" xfId="0" applyFont="1" applyFill="1"/>
    <xf numFmtId="0" fontId="7" fillId="10" borderId="9" xfId="0" applyFont="1" applyFill="1" applyBorder="1" applyAlignment="1">
      <alignment horizontal="center"/>
    </xf>
    <xf numFmtId="0" fontId="7" fillId="10" borderId="6" xfId="0" applyFont="1" applyFill="1" applyBorder="1"/>
    <xf numFmtId="0" fontId="0" fillId="2" borderId="0" xfId="0" applyFill="1" applyAlignment="1">
      <alignment horizontal="left"/>
    </xf>
    <xf numFmtId="0" fontId="11" fillId="2" borderId="0" xfId="0" applyFont="1" applyFill="1" applyAlignment="1">
      <alignment horizontal="center"/>
    </xf>
    <xf numFmtId="0" fontId="0" fillId="2" borderId="0" xfId="0" applyFill="1"/>
    <xf numFmtId="0" fontId="0" fillId="5" borderId="0" xfId="0" applyFill="1" applyAlignment="1">
      <alignment horizontal="left"/>
    </xf>
    <xf numFmtId="0" fontId="11" fillId="5" borderId="0" xfId="0" applyFont="1" applyFill="1" applyAlignment="1">
      <alignment horizontal="center"/>
    </xf>
    <xf numFmtId="0" fontId="0" fillId="15" borderId="0" xfId="0" applyFill="1"/>
    <xf numFmtId="0" fontId="0" fillId="15" borderId="0" xfId="0" applyFill="1" applyAlignment="1">
      <alignment horizontal="left"/>
    </xf>
    <xf numFmtId="0" fontId="0" fillId="15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10" borderId="12" xfId="0" applyFill="1" applyBorder="1"/>
    <xf numFmtId="0" fontId="0" fillId="10" borderId="13" xfId="0" applyFill="1" applyBorder="1" applyAlignment="1">
      <alignment horizontal="center"/>
    </xf>
    <xf numFmtId="0" fontId="0" fillId="10" borderId="13" xfId="0" applyFill="1" applyBorder="1"/>
    <xf numFmtId="0" fontId="0" fillId="10" borderId="7" xfId="0" applyFill="1" applyBorder="1"/>
    <xf numFmtId="0" fontId="0" fillId="10" borderId="1" xfId="0" applyFill="1" applyBorder="1"/>
    <xf numFmtId="0" fontId="0" fillId="10" borderId="0" xfId="0" applyFill="1" applyBorder="1" applyAlignment="1">
      <alignment horizontal="center"/>
    </xf>
    <xf numFmtId="0" fontId="0" fillId="10" borderId="0" xfId="0" applyFill="1" applyBorder="1"/>
    <xf numFmtId="0" fontId="0" fillId="10" borderId="8" xfId="0" applyFill="1" applyBorder="1"/>
    <xf numFmtId="0" fontId="0" fillId="10" borderId="14" xfId="0" applyFill="1" applyBorder="1"/>
    <xf numFmtId="0" fontId="0" fillId="10" borderId="15" xfId="0" applyFill="1" applyBorder="1" applyAlignment="1">
      <alignment horizontal="center"/>
    </xf>
    <xf numFmtId="0" fontId="0" fillId="10" borderId="15" xfId="0" applyFill="1" applyBorder="1"/>
    <xf numFmtId="0" fontId="0" fillId="10" borderId="9" xfId="0" applyFill="1" applyBorder="1"/>
    <xf numFmtId="0" fontId="0" fillId="10" borderId="2" xfId="0" applyFill="1" applyBorder="1" applyAlignment="1">
      <alignment horizontal="center" shrinkToFit="1"/>
    </xf>
    <xf numFmtId="0" fontId="0" fillId="10" borderId="3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4" xfId="0" applyFill="1" applyBorder="1" applyAlignment="1">
      <alignment horizontal="center" shrinkToFit="1"/>
    </xf>
    <xf numFmtId="0" fontId="0" fillId="10" borderId="15" xfId="0" applyFill="1" applyBorder="1" applyAlignment="1">
      <alignment horizontal="center" shrinkToFit="1"/>
    </xf>
    <xf numFmtId="0" fontId="0" fillId="10" borderId="14" xfId="0" applyFill="1" applyBorder="1" applyAlignment="1">
      <alignment horizontal="center"/>
    </xf>
    <xf numFmtId="0" fontId="0" fillId="9" borderId="6" xfId="0" applyFill="1" applyBorder="1" applyAlignment="1">
      <alignment horizontal="left" shrinkToFit="1"/>
    </xf>
    <xf numFmtId="0" fontId="0" fillId="17" borderId="3" xfId="0" applyFill="1" applyBorder="1" applyAlignment="1">
      <alignment horizontal="left" vertical="center"/>
    </xf>
    <xf numFmtId="0" fontId="0" fillId="17" borderId="3" xfId="0" applyFill="1" applyBorder="1" applyAlignment="1">
      <alignment horizontal="center"/>
    </xf>
    <xf numFmtId="187" fontId="0" fillId="10" borderId="0" xfId="1" applyFont="1" applyFill="1" applyBorder="1" applyAlignment="1">
      <alignment horizontal="center"/>
    </xf>
    <xf numFmtId="187" fontId="0" fillId="10" borderId="15" xfId="1" applyFont="1" applyFill="1" applyBorder="1" applyAlignment="1">
      <alignment horizontal="right"/>
    </xf>
    <xf numFmtId="0" fontId="0" fillId="10" borderId="9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4" fillId="10" borderId="0" xfId="0" applyFont="1" applyFill="1"/>
    <xf numFmtId="0" fontId="4" fillId="10" borderId="0" xfId="0" applyFont="1" applyFill="1" applyAlignment="1">
      <alignment horizontal="center"/>
    </xf>
    <xf numFmtId="0" fontId="0" fillId="18" borderId="3" xfId="0" applyFill="1" applyBorder="1" applyAlignment="1">
      <alignment horizontal="center"/>
    </xf>
    <xf numFmtId="0" fontId="4" fillId="18" borderId="3" xfId="0" applyFont="1" applyFill="1" applyBorder="1" applyAlignment="1">
      <alignment horizontal="center"/>
    </xf>
    <xf numFmtId="0" fontId="4" fillId="9" borderId="6" xfId="0" applyFont="1" applyFill="1" applyBorder="1" applyAlignment="1">
      <alignment horizontal="left" shrinkToFit="1"/>
    </xf>
    <xf numFmtId="0" fontId="4" fillId="10" borderId="5" xfId="0" applyFont="1" applyFill="1" applyBorder="1" applyAlignment="1">
      <alignment horizontal="center" shrinkToFit="1"/>
    </xf>
    <xf numFmtId="0" fontId="4" fillId="10" borderId="8" xfId="0" applyFont="1" applyFill="1" applyBorder="1"/>
    <xf numFmtId="0" fontId="4" fillId="10" borderId="2" xfId="0" applyFont="1" applyFill="1" applyBorder="1"/>
    <xf numFmtId="0" fontId="0" fillId="10" borderId="8" xfId="0" applyFill="1" applyBorder="1" applyAlignment="1">
      <alignment horizontal="center"/>
    </xf>
    <xf numFmtId="0" fontId="4" fillId="10" borderId="9" xfId="0" applyFont="1" applyFill="1" applyBorder="1"/>
    <xf numFmtId="0" fontId="0" fillId="13" borderId="3" xfId="0" applyFill="1" applyBorder="1" applyAlignment="1">
      <alignment horizontal="left" vertical="center"/>
    </xf>
    <xf numFmtId="0" fontId="0" fillId="10" borderId="5" xfId="0" applyFill="1" applyBorder="1"/>
    <xf numFmtId="0" fontId="0" fillId="10" borderId="11" xfId="0" applyFill="1" applyBorder="1"/>
    <xf numFmtId="0" fontId="0" fillId="0" borderId="8" xfId="0" applyFill="1" applyBorder="1" applyAlignment="1">
      <alignment horizontal="center"/>
    </xf>
    <xf numFmtId="0" fontId="0" fillId="0" borderId="8" xfId="0" applyBorder="1"/>
    <xf numFmtId="187" fontId="0" fillId="10" borderId="0" xfId="1" applyFont="1" applyFill="1" applyBorder="1"/>
    <xf numFmtId="0" fontId="0" fillId="5" borderId="3" xfId="0" applyFill="1" applyBorder="1"/>
    <xf numFmtId="0" fontId="0" fillId="16" borderId="3" xfId="0" applyFill="1" applyBorder="1" applyAlignment="1">
      <alignment horizontal="center"/>
    </xf>
    <xf numFmtId="0" fontId="0" fillId="7" borderId="3" xfId="0" applyFill="1" applyBorder="1" applyAlignment="1">
      <alignment horizontal="center" vertical="center"/>
    </xf>
    <xf numFmtId="2" fontId="0" fillId="7" borderId="3" xfId="0" applyNumberFormat="1" applyFill="1" applyBorder="1" applyAlignment="1">
      <alignment horizontal="right"/>
    </xf>
    <xf numFmtId="0" fontId="0" fillId="16" borderId="3" xfId="0" applyFill="1" applyBorder="1"/>
    <xf numFmtId="187" fontId="0" fillId="16" borderId="3" xfId="0" applyNumberFormat="1" applyFill="1" applyBorder="1"/>
    <xf numFmtId="0" fontId="7" fillId="10" borderId="0" xfId="0" applyFont="1" applyFill="1" applyAlignment="1">
      <alignment horizontal="center"/>
    </xf>
    <xf numFmtId="0" fontId="9" fillId="10" borderId="0" xfId="0" applyFont="1" applyFill="1" applyAlignment="1">
      <alignment horizontal="center"/>
    </xf>
    <xf numFmtId="0" fontId="7" fillId="10" borderId="4" xfId="0" applyFont="1" applyFill="1" applyBorder="1"/>
    <xf numFmtId="0" fontId="9" fillId="10" borderId="10" xfId="0" applyFont="1" applyFill="1" applyBorder="1"/>
    <xf numFmtId="0" fontId="7" fillId="10" borderId="14" xfId="0" applyFont="1" applyFill="1" applyBorder="1"/>
    <xf numFmtId="0" fontId="7" fillId="10" borderId="15" xfId="0" applyFont="1" applyFill="1" applyBorder="1"/>
    <xf numFmtId="0" fontId="7" fillId="10" borderId="9" xfId="0" applyFont="1" applyFill="1" applyBorder="1"/>
    <xf numFmtId="0" fontId="7" fillId="0" borderId="17" xfId="0" applyFont="1" applyBorder="1" applyAlignment="1">
      <alignment horizontal="center" vertical="top" wrapText="1"/>
    </xf>
    <xf numFmtId="0" fontId="7" fillId="0" borderId="17" xfId="0" applyFont="1" applyBorder="1" applyAlignment="1">
      <alignment vertical="top" wrapText="1"/>
    </xf>
    <xf numFmtId="0" fontId="7" fillId="10" borderId="10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7" borderId="3" xfId="0" applyFill="1" applyBorder="1" applyAlignment="1">
      <alignment horizontal="left"/>
    </xf>
    <xf numFmtId="0" fontId="4" fillId="10" borderId="12" xfId="0" applyFont="1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3" xfId="0" applyFill="1" applyBorder="1" applyAlignment="1">
      <alignment horizontal="center" wrapText="1"/>
    </xf>
    <xf numFmtId="0" fontId="0" fillId="10" borderId="3" xfId="0" applyFill="1" applyBorder="1"/>
    <xf numFmtId="2" fontId="0" fillId="10" borderId="0" xfId="0" applyNumberFormat="1" applyFill="1" applyBorder="1" applyAlignment="1">
      <alignment horizontal="center"/>
    </xf>
    <xf numFmtId="188" fontId="0" fillId="10" borderId="3" xfId="1" applyNumberFormat="1" applyFont="1" applyFill="1" applyBorder="1" applyAlignment="1">
      <alignment horizontal="center"/>
    </xf>
    <xf numFmtId="187" fontId="0" fillId="10" borderId="3" xfId="1" applyFont="1" applyFill="1" applyBorder="1"/>
    <xf numFmtId="0" fontId="7" fillId="10" borderId="14" xfId="0" applyFont="1" applyFill="1" applyBorder="1" applyAlignment="1">
      <alignment horizontal="center"/>
    </xf>
    <xf numFmtId="0" fontId="8" fillId="10" borderId="0" xfId="0" applyFont="1" applyFill="1"/>
    <xf numFmtId="187" fontId="0" fillId="10" borderId="3" xfId="0" applyNumberFormat="1" applyFill="1" applyBorder="1"/>
    <xf numFmtId="2" fontId="0" fillId="10" borderId="3" xfId="0" applyNumberFormat="1" applyFill="1" applyBorder="1" applyAlignment="1">
      <alignment horizontal="center"/>
    </xf>
    <xf numFmtId="187" fontId="0" fillId="10" borderId="3" xfId="0" applyNumberFormat="1" applyFill="1" applyBorder="1" applyAlignment="1">
      <alignment horizontal="center"/>
    </xf>
    <xf numFmtId="188" fontId="0" fillId="7" borderId="3" xfId="1" applyNumberFormat="1" applyFont="1" applyFill="1" applyBorder="1" applyAlignment="1">
      <alignment horizontal="center"/>
    </xf>
    <xf numFmtId="188" fontId="0" fillId="6" borderId="3" xfId="1" applyNumberFormat="1" applyFont="1" applyFill="1" applyBorder="1" applyAlignment="1">
      <alignment horizontal="right"/>
    </xf>
    <xf numFmtId="188" fontId="0" fillId="10" borderId="5" xfId="0" applyNumberFormat="1" applyFill="1" applyBorder="1" applyAlignment="1">
      <alignment horizontal="center" shrinkToFit="1"/>
    </xf>
    <xf numFmtId="188" fontId="0" fillId="9" borderId="2" xfId="1" applyNumberFormat="1" applyFont="1" applyFill="1" applyBorder="1" applyAlignment="1">
      <alignment horizontal="center" shrinkToFit="1"/>
    </xf>
    <xf numFmtId="188" fontId="0" fillId="10" borderId="15" xfId="0" applyNumberFormat="1" applyFill="1" applyBorder="1" applyAlignment="1">
      <alignment horizontal="center" shrinkToFit="1"/>
    </xf>
    <xf numFmtId="188" fontId="0" fillId="10" borderId="15" xfId="1" applyNumberFormat="1" applyFont="1" applyFill="1" applyBorder="1" applyAlignment="1">
      <alignment horizontal="center"/>
    </xf>
    <xf numFmtId="188" fontId="0" fillId="6" borderId="3" xfId="1" applyNumberFormat="1" applyFont="1" applyFill="1" applyBorder="1"/>
    <xf numFmtId="188" fontId="0" fillId="10" borderId="5" xfId="0" applyNumberFormat="1" applyFill="1" applyBorder="1"/>
    <xf numFmtId="188" fontId="0" fillId="10" borderId="15" xfId="1" applyNumberFormat="1" applyFont="1" applyFill="1" applyBorder="1" applyAlignment="1">
      <alignment horizontal="right"/>
    </xf>
    <xf numFmtId="188" fontId="0" fillId="10" borderId="0" xfId="0" applyNumberFormat="1" applyFill="1"/>
    <xf numFmtId="188" fontId="4" fillId="10" borderId="0" xfId="0" applyNumberFormat="1" applyFont="1" applyFill="1"/>
    <xf numFmtId="188" fontId="4" fillId="10" borderId="13" xfId="1" applyNumberFormat="1" applyFont="1" applyFill="1" applyBorder="1" applyAlignment="1">
      <alignment horizontal="center"/>
    </xf>
    <xf numFmtId="188" fontId="4" fillId="10" borderId="5" xfId="0" applyNumberFormat="1" applyFont="1" applyFill="1" applyBorder="1" applyAlignment="1">
      <alignment horizontal="center" shrinkToFit="1"/>
    </xf>
    <xf numFmtId="188" fontId="4" fillId="10" borderId="0" xfId="1" applyNumberFormat="1" applyFont="1" applyFill="1" applyBorder="1"/>
    <xf numFmtId="188" fontId="4" fillId="6" borderId="3" xfId="1" applyNumberFormat="1" applyFont="1" applyFill="1" applyBorder="1" applyAlignment="1">
      <alignment horizontal="center"/>
    </xf>
    <xf numFmtId="188" fontId="0" fillId="10" borderId="0" xfId="1" applyNumberFormat="1" applyFont="1" applyFill="1" applyBorder="1" applyAlignment="1">
      <alignment horizontal="center"/>
    </xf>
    <xf numFmtId="188" fontId="0" fillId="12" borderId="3" xfId="1" applyNumberFormat="1" applyFont="1" applyFill="1" applyBorder="1" applyAlignment="1">
      <alignment horizontal="center"/>
    </xf>
    <xf numFmtId="188" fontId="0" fillId="10" borderId="0" xfId="0" applyNumberFormat="1" applyFill="1" applyBorder="1"/>
    <xf numFmtId="188" fontId="0" fillId="7" borderId="3" xfId="1" applyNumberFormat="1" applyFont="1" applyFill="1" applyBorder="1"/>
    <xf numFmtId="0" fontId="0" fillId="10" borderId="3" xfId="0" applyFill="1" applyBorder="1" applyAlignment="1">
      <alignment horizontal="center" vertical="center" wrapText="1"/>
    </xf>
    <xf numFmtId="187" fontId="0" fillId="6" borderId="2" xfId="1" applyNumberFormat="1" applyFont="1" applyFill="1" applyBorder="1"/>
    <xf numFmtId="187" fontId="0" fillId="7" borderId="3" xfId="1" applyNumberFormat="1" applyFont="1" applyFill="1" applyBorder="1" applyAlignment="1">
      <alignment horizontal="center"/>
    </xf>
    <xf numFmtId="187" fontId="0" fillId="9" borderId="3" xfId="1" applyNumberFormat="1" applyFont="1" applyFill="1" applyBorder="1"/>
    <xf numFmtId="187" fontId="0" fillId="9" borderId="6" xfId="1" applyNumberFormat="1" applyFont="1" applyFill="1" applyBorder="1" applyAlignment="1">
      <alignment horizontal="center" shrinkToFit="1"/>
    </xf>
    <xf numFmtId="187" fontId="0" fillId="9" borderId="3" xfId="1" applyNumberFormat="1" applyFont="1" applyFill="1" applyBorder="1" applyAlignment="1">
      <alignment horizontal="center" shrinkToFit="1"/>
    </xf>
    <xf numFmtId="187" fontId="0" fillId="6" borderId="3" xfId="1" applyNumberFormat="1" applyFont="1" applyFill="1" applyBorder="1" applyAlignment="1">
      <alignment horizontal="center"/>
    </xf>
    <xf numFmtId="187" fontId="0" fillId="12" borderId="2" xfId="1" applyNumberFormat="1" applyFont="1" applyFill="1" applyBorder="1" applyAlignment="1">
      <alignment horizontal="right"/>
    </xf>
    <xf numFmtId="187" fontId="0" fillId="7" borderId="3" xfId="1" applyNumberFormat="1" applyFont="1" applyFill="1" applyBorder="1" applyAlignment="1">
      <alignment horizontal="right"/>
    </xf>
    <xf numFmtId="187" fontId="0" fillId="6" borderId="3" xfId="1" applyNumberFormat="1" applyFont="1" applyFill="1" applyBorder="1" applyAlignment="1">
      <alignment horizontal="right"/>
    </xf>
    <xf numFmtId="187" fontId="0" fillId="7" borderId="2" xfId="1" applyNumberFormat="1" applyFont="1" applyFill="1" applyBorder="1" applyAlignment="1">
      <alignment horizontal="right"/>
    </xf>
    <xf numFmtId="187" fontId="0" fillId="10" borderId="0" xfId="0" applyNumberFormat="1" applyFill="1"/>
    <xf numFmtId="187" fontId="0" fillId="12" borderId="3" xfId="1" applyNumberFormat="1" applyFont="1" applyFill="1" applyBorder="1" applyAlignment="1">
      <alignment horizontal="right"/>
    </xf>
    <xf numFmtId="187" fontId="4" fillId="7" borderId="3" xfId="1" applyNumberFormat="1" applyFont="1" applyFill="1" applyBorder="1"/>
    <xf numFmtId="187" fontId="4" fillId="9" borderId="3" xfId="1" applyNumberFormat="1" applyFont="1" applyFill="1" applyBorder="1" applyAlignment="1">
      <alignment horizontal="center" shrinkToFit="1"/>
    </xf>
    <xf numFmtId="187" fontId="4" fillId="9" borderId="6" xfId="1" applyNumberFormat="1" applyFont="1" applyFill="1" applyBorder="1" applyAlignment="1">
      <alignment horizontal="center" shrinkToFit="1"/>
    </xf>
    <xf numFmtId="0" fontId="12" fillId="0" borderId="0" xfId="3" applyAlignment="1" applyProtection="1">
      <alignment horizontal="left"/>
    </xf>
    <xf numFmtId="0" fontId="3" fillId="2" borderId="2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6" fillId="14" borderId="2" xfId="0" applyFont="1" applyFill="1" applyBorder="1" applyAlignment="1">
      <alignment horizontal="center"/>
    </xf>
    <xf numFmtId="0" fontId="6" fillId="14" borderId="5" xfId="0" applyFont="1" applyFill="1" applyBorder="1" applyAlignment="1">
      <alignment horizontal="center"/>
    </xf>
    <xf numFmtId="0" fontId="6" fillId="14" borderId="11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7" fillId="10" borderId="10" xfId="0" applyFont="1" applyFill="1" applyBorder="1" applyAlignment="1">
      <alignment horizontal="center" vertical="center"/>
    </xf>
    <xf numFmtId="0" fontId="7" fillId="10" borderId="6" xfId="0" applyFont="1" applyFill="1" applyBorder="1" applyAlignment="1">
      <alignment horizontal="center" vertical="center"/>
    </xf>
    <xf numFmtId="0" fontId="7" fillId="10" borderId="4" xfId="0" applyFont="1" applyFill="1" applyBorder="1" applyAlignment="1">
      <alignment horizontal="left" vertical="top" wrapText="1"/>
    </xf>
    <xf numFmtId="0" fontId="7" fillId="10" borderId="10" xfId="0" applyFont="1" applyFill="1" applyBorder="1" applyAlignment="1">
      <alignment horizontal="left" vertical="top" wrapText="1"/>
    </xf>
    <xf numFmtId="0" fontId="7" fillId="10" borderId="6" xfId="0" applyFont="1" applyFill="1" applyBorder="1" applyAlignment="1">
      <alignment horizontal="left" vertical="top" wrapText="1"/>
    </xf>
    <xf numFmtId="0" fontId="7" fillId="10" borderId="4" xfId="0" applyFont="1" applyFill="1" applyBorder="1" applyAlignment="1">
      <alignment horizontal="center" wrapText="1"/>
    </xf>
    <xf numFmtId="0" fontId="7" fillId="10" borderId="10" xfId="0" applyFont="1" applyFill="1" applyBorder="1" applyAlignment="1">
      <alignment horizontal="center" wrapText="1"/>
    </xf>
    <xf numFmtId="0" fontId="7" fillId="10" borderId="6" xfId="0" applyFont="1" applyFill="1" applyBorder="1" applyAlignment="1">
      <alignment horizontal="center" wrapText="1"/>
    </xf>
    <xf numFmtId="0" fontId="8" fillId="13" borderId="16" xfId="0" applyFont="1" applyFill="1" applyBorder="1" applyAlignment="1">
      <alignment horizontal="center" vertical="center" wrapText="1"/>
    </xf>
    <xf numFmtId="0" fontId="8" fillId="13" borderId="17" xfId="0" applyFont="1" applyFill="1" applyBorder="1" applyAlignment="1">
      <alignment horizontal="center" vertical="center" wrapText="1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J15"/>
  <sheetViews>
    <sheetView tabSelected="1" workbookViewId="0">
      <selection activeCell="D19" sqref="D19"/>
    </sheetView>
  </sheetViews>
  <sheetFormatPr defaultRowHeight="13.8" x14ac:dyDescent="0.25"/>
  <sheetData>
    <row r="1" spans="4:10" ht="21" x14ac:dyDescent="0.4">
      <c r="D1" s="97"/>
      <c r="E1" s="97"/>
      <c r="F1" s="97"/>
      <c r="G1" s="98" t="s">
        <v>227</v>
      </c>
      <c r="H1" s="97"/>
      <c r="I1" s="99"/>
      <c r="J1" s="99"/>
    </row>
    <row r="2" spans="4:10" ht="21" x14ac:dyDescent="0.4">
      <c r="D2" s="100"/>
      <c r="E2" s="100"/>
      <c r="F2" s="100"/>
      <c r="G2" s="101" t="s">
        <v>230</v>
      </c>
      <c r="H2" s="100"/>
      <c r="I2" s="28"/>
      <c r="J2" s="28"/>
    </row>
    <row r="3" spans="4:10" x14ac:dyDescent="0.25">
      <c r="D3" s="102"/>
      <c r="E3" s="103"/>
      <c r="F3" s="103"/>
      <c r="G3" s="104" t="s">
        <v>228</v>
      </c>
      <c r="H3" s="103"/>
      <c r="I3" s="102"/>
      <c r="J3" s="102"/>
    </row>
    <row r="4" spans="4:10" x14ac:dyDescent="0.25">
      <c r="D4" s="105"/>
      <c r="E4" s="105"/>
      <c r="F4" s="105"/>
      <c r="G4" s="106" t="s">
        <v>229</v>
      </c>
      <c r="H4" s="105"/>
      <c r="I4" s="107"/>
      <c r="J4" s="107"/>
    </row>
    <row r="7" spans="4:10" x14ac:dyDescent="0.25">
      <c r="D7" s="214" t="s">
        <v>35</v>
      </c>
      <c r="E7" s="214"/>
      <c r="F7" s="214"/>
      <c r="G7" s="214"/>
      <c r="H7" s="214"/>
      <c r="I7" s="214"/>
    </row>
    <row r="8" spans="4:10" x14ac:dyDescent="0.25">
      <c r="D8" s="214" t="s">
        <v>78</v>
      </c>
      <c r="E8" s="214"/>
      <c r="F8" s="214"/>
      <c r="G8" s="214"/>
      <c r="H8" s="214"/>
      <c r="I8" s="214"/>
    </row>
    <row r="9" spans="4:10" x14ac:dyDescent="0.25">
      <c r="D9" s="214" t="s">
        <v>140</v>
      </c>
      <c r="E9" s="214"/>
      <c r="F9" s="214"/>
      <c r="G9" s="214"/>
      <c r="H9" s="214"/>
      <c r="I9" s="214"/>
    </row>
    <row r="10" spans="4:10" x14ac:dyDescent="0.25">
      <c r="D10" s="214" t="s">
        <v>231</v>
      </c>
      <c r="E10" s="214"/>
      <c r="F10" s="214"/>
      <c r="G10" s="214"/>
      <c r="H10" s="214"/>
      <c r="I10" s="214"/>
    </row>
    <row r="11" spans="4:10" x14ac:dyDescent="0.25">
      <c r="D11" s="214" t="s">
        <v>111</v>
      </c>
      <c r="E11" s="214"/>
      <c r="F11" s="214"/>
      <c r="G11" s="214"/>
      <c r="H11" s="214"/>
      <c r="I11" s="214"/>
    </row>
    <row r="12" spans="4:10" x14ac:dyDescent="0.25">
      <c r="D12" s="214" t="s">
        <v>232</v>
      </c>
      <c r="E12" s="214"/>
      <c r="F12" s="214"/>
      <c r="G12" s="214"/>
      <c r="H12" s="214"/>
      <c r="I12" s="214"/>
    </row>
    <row r="13" spans="4:10" x14ac:dyDescent="0.25">
      <c r="D13" s="214" t="s">
        <v>145</v>
      </c>
      <c r="E13" s="214"/>
      <c r="F13" s="214"/>
      <c r="G13" s="214"/>
      <c r="H13" s="214"/>
      <c r="I13" s="214"/>
    </row>
    <row r="14" spans="4:10" x14ac:dyDescent="0.25">
      <c r="D14" s="214" t="s">
        <v>226</v>
      </c>
      <c r="E14" s="214"/>
      <c r="F14" s="214"/>
      <c r="G14" s="214"/>
      <c r="H14" s="214"/>
      <c r="I14" s="214"/>
    </row>
    <row r="15" spans="4:10" x14ac:dyDescent="0.25">
      <c r="D15" s="214" t="s">
        <v>225</v>
      </c>
      <c r="E15" s="214"/>
      <c r="F15" s="214"/>
      <c r="G15" s="214"/>
      <c r="H15" s="214"/>
      <c r="I15" s="214"/>
    </row>
  </sheetData>
  <mergeCells count="9">
    <mergeCell ref="D13:I13"/>
    <mergeCell ref="D14:I14"/>
    <mergeCell ref="D15:I15"/>
    <mergeCell ref="D7:I7"/>
    <mergeCell ref="D8:I8"/>
    <mergeCell ref="D9:I9"/>
    <mergeCell ref="D10:I10"/>
    <mergeCell ref="D11:I11"/>
    <mergeCell ref="D12:I12"/>
  </mergeCells>
  <hyperlinks>
    <hyperlink ref="D7:I7" location="Form1!A1" display="แบบฟอร์มที่ 1  การตรวจวัด แรงดันไฟฟ้า"/>
    <hyperlink ref="D8:I8" location="Form2!A1" display="แบบฟอร์มที่ 2  การคำนวณ การปรับ Tap หม้อแปลง"/>
    <hyperlink ref="D9:I9" location="Form3!A1" display="แบบฟอร์มที่ 3  การคำนวณ การปรับปรุง ค่า Power Factor"/>
    <hyperlink ref="D10:I10" location="Form4!A1" display="แบบฟอร์มที่ 4  การตรวจวัดกำลังไฟฟ้าแสงสว่าง"/>
    <hyperlink ref="D11:I11" location="Form5!A1" display="แบบฟอร์มที่ 5  การคำนวณเปลี่ยนไฟฟ้าแสงสว่าง"/>
    <hyperlink ref="D12:I12" location="Form6!A1" display="แบบฟอร์มที่ 6  สำรวจความดันระบบปั๊มน้ำ"/>
    <hyperlink ref="D13:I13" location="Form7!A1" display="แบบฟอร์มที่ 7  การคำนวณการลดความดันระบบปั๊มน้ำ"/>
    <hyperlink ref="D14:I14" location="Form8!A1" display="แบบฟอร์มที่ 8 สรุปปัจจัยที่มีผลต่อประสิทธิภาพระบบไฟฟ้า"/>
    <hyperlink ref="D15:I15" location="Form9!A1" display="แบบฟอร์มที่ 9  แนวทางการบำรุงรักษาระบบไฟฟ้า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34"/>
  <sheetViews>
    <sheetView topLeftCell="C1" zoomScale="90" zoomScaleNormal="90" workbookViewId="0">
      <selection activeCell="E18" sqref="E18"/>
    </sheetView>
  </sheetViews>
  <sheetFormatPr defaultRowHeight="13.8" x14ac:dyDescent="0.25"/>
  <cols>
    <col min="3" max="3" width="25.19921875" customWidth="1"/>
    <col min="4" max="4" width="12" style="5" bestFit="1" customWidth="1"/>
    <col min="5" max="5" width="14.3984375" bestFit="1" customWidth="1"/>
    <col min="6" max="6" width="11.3984375" bestFit="1" customWidth="1"/>
    <col min="7" max="7" width="11.59765625" customWidth="1"/>
    <col min="8" max="8" width="13.69921875" customWidth="1"/>
    <col min="15" max="15" width="10.59765625" bestFit="1" customWidth="1"/>
  </cols>
  <sheetData>
    <row r="1" spans="3:8" ht="26.4" x14ac:dyDescent="0.7">
      <c r="C1" s="215" t="s">
        <v>241</v>
      </c>
      <c r="D1" s="216"/>
      <c r="E1" s="216"/>
      <c r="F1" s="216"/>
      <c r="G1" s="216"/>
      <c r="H1" s="217"/>
    </row>
    <row r="2" spans="3:8" x14ac:dyDescent="0.25">
      <c r="C2" s="108"/>
      <c r="D2" s="109"/>
      <c r="E2" s="110"/>
      <c r="F2" s="110"/>
      <c r="G2" s="110"/>
      <c r="H2" s="111"/>
    </row>
    <row r="3" spans="3:8" x14ac:dyDescent="0.25">
      <c r="C3" s="112" t="s">
        <v>60</v>
      </c>
      <c r="D3" s="113"/>
      <c r="E3" s="114"/>
      <c r="F3" s="114"/>
      <c r="G3" s="114"/>
      <c r="H3" s="115"/>
    </row>
    <row r="4" spans="3:8" x14ac:dyDescent="0.25">
      <c r="C4" s="112" t="s">
        <v>61</v>
      </c>
      <c r="D4" s="113"/>
      <c r="E4" s="114"/>
      <c r="F4" s="114"/>
      <c r="G4" s="114"/>
      <c r="H4" s="115"/>
    </row>
    <row r="5" spans="3:8" x14ac:dyDescent="0.25">
      <c r="C5" s="112" t="s">
        <v>36</v>
      </c>
      <c r="D5" s="113"/>
      <c r="E5" s="114"/>
      <c r="F5" s="114"/>
      <c r="G5" s="114"/>
      <c r="H5" s="115"/>
    </row>
    <row r="6" spans="3:8" x14ac:dyDescent="0.25">
      <c r="C6" s="112" t="s">
        <v>237</v>
      </c>
      <c r="D6" s="113"/>
      <c r="E6" s="114"/>
      <c r="F6" s="114" t="s">
        <v>46</v>
      </c>
      <c r="G6" s="39">
        <v>405</v>
      </c>
      <c r="H6" s="115" t="s">
        <v>47</v>
      </c>
    </row>
    <row r="7" spans="3:8" x14ac:dyDescent="0.25">
      <c r="C7" s="112" t="s">
        <v>236</v>
      </c>
      <c r="D7" s="113"/>
      <c r="E7" s="114"/>
      <c r="F7" s="114" t="s">
        <v>62</v>
      </c>
      <c r="G7" s="114"/>
      <c r="H7" s="115"/>
    </row>
    <row r="8" spans="3:8" x14ac:dyDescent="0.25">
      <c r="C8" s="116"/>
      <c r="D8" s="117"/>
      <c r="E8" s="118"/>
      <c r="F8" s="118"/>
      <c r="G8" s="118"/>
      <c r="H8" s="119"/>
    </row>
    <row r="9" spans="3:8" s="38" customFormat="1" ht="27.6" x14ac:dyDescent="0.25">
      <c r="C9" s="34" t="s">
        <v>37</v>
      </c>
      <c r="D9" s="34" t="s">
        <v>311</v>
      </c>
      <c r="E9" s="34" t="s">
        <v>38</v>
      </c>
      <c r="F9" s="34" t="s">
        <v>39</v>
      </c>
      <c r="G9" s="34" t="s">
        <v>40</v>
      </c>
      <c r="H9" s="34" t="s">
        <v>41</v>
      </c>
    </row>
    <row r="10" spans="3:8" s="5" customFormat="1" x14ac:dyDescent="0.25">
      <c r="C10" s="11" t="s">
        <v>42</v>
      </c>
      <c r="D10" s="11">
        <v>397</v>
      </c>
      <c r="E10" s="41">
        <f>G$6-D10</f>
        <v>8</v>
      </c>
      <c r="F10" s="11">
        <v>11.3</v>
      </c>
      <c r="G10" s="40">
        <f>F10*1000/1.73/D10/H10</f>
        <v>23.504109059066039</v>
      </c>
      <c r="H10" s="11">
        <v>0.7</v>
      </c>
    </row>
    <row r="11" spans="3:8" s="5" customFormat="1" x14ac:dyDescent="0.25">
      <c r="C11" s="11" t="s">
        <v>48</v>
      </c>
      <c r="D11" s="11">
        <v>397</v>
      </c>
      <c r="E11" s="41">
        <f t="shared" ref="E11:E29" si="0">G$6-D11</f>
        <v>8</v>
      </c>
      <c r="F11" s="11">
        <v>22.1</v>
      </c>
      <c r="G11" s="40">
        <f t="shared" ref="G11:G29" si="1">F11*1000/1.73/D11/H11</f>
        <v>45.968213292509681</v>
      </c>
      <c r="H11" s="11">
        <v>0.7</v>
      </c>
    </row>
    <row r="12" spans="3:8" s="5" customFormat="1" x14ac:dyDescent="0.25">
      <c r="C12" s="11" t="s">
        <v>49</v>
      </c>
      <c r="D12" s="11">
        <v>397</v>
      </c>
      <c r="E12" s="41">
        <f t="shared" si="0"/>
        <v>8</v>
      </c>
      <c r="F12" s="11">
        <v>21.8</v>
      </c>
      <c r="G12" s="40">
        <f t="shared" si="1"/>
        <v>39.676184097494215</v>
      </c>
      <c r="H12" s="11">
        <v>0.8</v>
      </c>
    </row>
    <row r="13" spans="3:8" s="5" customFormat="1" x14ac:dyDescent="0.25">
      <c r="C13" s="11" t="s">
        <v>50</v>
      </c>
      <c r="D13" s="11">
        <v>397</v>
      </c>
      <c r="E13" s="41">
        <f t="shared" si="0"/>
        <v>8</v>
      </c>
      <c r="F13" s="11">
        <v>22.6</v>
      </c>
      <c r="G13" s="40">
        <f t="shared" si="1"/>
        <v>54.842921137820753</v>
      </c>
      <c r="H13" s="11">
        <v>0.6</v>
      </c>
    </row>
    <row r="14" spans="3:8" s="5" customFormat="1" x14ac:dyDescent="0.25">
      <c r="C14" s="11" t="s">
        <v>51</v>
      </c>
      <c r="D14" s="11">
        <v>397</v>
      </c>
      <c r="E14" s="41">
        <f t="shared" si="0"/>
        <v>8</v>
      </c>
      <c r="F14" s="11">
        <v>20.399999999999999</v>
      </c>
      <c r="G14" s="40">
        <f t="shared" si="1"/>
        <v>42.432196885393552</v>
      </c>
      <c r="H14" s="11">
        <v>0.7</v>
      </c>
    </row>
    <row r="15" spans="3:8" s="5" customFormat="1" x14ac:dyDescent="0.25">
      <c r="C15" s="11" t="s">
        <v>52</v>
      </c>
      <c r="D15" s="11">
        <v>397</v>
      </c>
      <c r="E15" s="41">
        <f t="shared" si="0"/>
        <v>8</v>
      </c>
      <c r="F15" s="11">
        <v>22.2</v>
      </c>
      <c r="G15" s="40">
        <f t="shared" si="1"/>
        <v>46.176214257634157</v>
      </c>
      <c r="H15" s="11">
        <v>0.7</v>
      </c>
    </row>
    <row r="16" spans="3:8" s="5" customFormat="1" x14ac:dyDescent="0.25">
      <c r="C16" s="11" t="s">
        <v>53</v>
      </c>
      <c r="D16" s="11">
        <v>396</v>
      </c>
      <c r="E16" s="41">
        <f t="shared" si="0"/>
        <v>9</v>
      </c>
      <c r="F16" s="11">
        <v>21.7</v>
      </c>
      <c r="G16" s="40">
        <f t="shared" si="1"/>
        <v>52.791888052003657</v>
      </c>
      <c r="H16" s="11">
        <v>0.6</v>
      </c>
    </row>
    <row r="17" spans="3:15" s="5" customFormat="1" x14ac:dyDescent="0.25">
      <c r="C17" s="11" t="s">
        <v>54</v>
      </c>
      <c r="D17" s="11">
        <v>396</v>
      </c>
      <c r="E17" s="41">
        <f t="shared" si="0"/>
        <v>9</v>
      </c>
      <c r="F17" s="11">
        <v>13.6</v>
      </c>
      <c r="G17" s="40">
        <f t="shared" si="1"/>
        <v>28.359565931820267</v>
      </c>
      <c r="H17" s="11">
        <v>0.7</v>
      </c>
    </row>
    <row r="18" spans="3:15" s="5" customFormat="1" x14ac:dyDescent="0.25">
      <c r="C18" s="11" t="s">
        <v>55</v>
      </c>
      <c r="D18" s="11">
        <v>396</v>
      </c>
      <c r="E18" s="41">
        <f t="shared" si="0"/>
        <v>9</v>
      </c>
      <c r="F18" s="11">
        <v>15.5</v>
      </c>
      <c r="G18" s="40">
        <f t="shared" si="1"/>
        <v>28.281368599287674</v>
      </c>
      <c r="H18" s="11">
        <v>0.8</v>
      </c>
    </row>
    <row r="19" spans="3:15" s="5" customFormat="1" x14ac:dyDescent="0.25">
      <c r="C19" s="11" t="s">
        <v>56</v>
      </c>
      <c r="D19" s="11">
        <v>396</v>
      </c>
      <c r="E19" s="41">
        <f t="shared" si="0"/>
        <v>9</v>
      </c>
      <c r="F19" s="11">
        <v>14.3</v>
      </c>
      <c r="G19" s="40">
        <f t="shared" si="1"/>
        <v>34.789124384500113</v>
      </c>
      <c r="H19" s="11">
        <v>0.6</v>
      </c>
    </row>
    <row r="20" spans="3:15" s="5" customFormat="1" x14ac:dyDescent="0.25">
      <c r="C20" s="11" t="s">
        <v>57</v>
      </c>
      <c r="D20" s="11">
        <v>396</v>
      </c>
      <c r="E20" s="41">
        <f t="shared" si="0"/>
        <v>9</v>
      </c>
      <c r="F20" s="11">
        <v>13.7</v>
      </c>
      <c r="G20" s="40">
        <f t="shared" si="1"/>
        <v>28.568092151907184</v>
      </c>
      <c r="H20" s="11">
        <v>0.7</v>
      </c>
    </row>
    <row r="21" spans="3:15" s="5" customFormat="1" x14ac:dyDescent="0.25">
      <c r="C21" s="11" t="s">
        <v>58</v>
      </c>
      <c r="D21" s="11">
        <v>396</v>
      </c>
      <c r="E21" s="41">
        <f t="shared" si="0"/>
        <v>9</v>
      </c>
      <c r="F21" s="11">
        <v>14.3</v>
      </c>
      <c r="G21" s="40">
        <f t="shared" si="1"/>
        <v>29.81924947242867</v>
      </c>
      <c r="H21" s="11">
        <v>0.7</v>
      </c>
    </row>
    <row r="22" spans="3:15" s="5" customFormat="1" x14ac:dyDescent="0.25">
      <c r="C22" s="11" t="s">
        <v>233</v>
      </c>
      <c r="D22" s="11">
        <v>395</v>
      </c>
      <c r="E22" s="41">
        <f t="shared" si="0"/>
        <v>10</v>
      </c>
      <c r="F22" s="11">
        <v>3.6</v>
      </c>
      <c r="G22" s="40">
        <f t="shared" si="1"/>
        <v>7.5259488444532723</v>
      </c>
      <c r="H22" s="11">
        <v>0.7</v>
      </c>
    </row>
    <row r="23" spans="3:15" s="5" customFormat="1" x14ac:dyDescent="0.25">
      <c r="C23" s="11" t="s">
        <v>43</v>
      </c>
      <c r="D23" s="11">
        <v>395</v>
      </c>
      <c r="E23" s="41">
        <f t="shared" si="0"/>
        <v>10</v>
      </c>
      <c r="F23" s="11">
        <v>11.8</v>
      </c>
      <c r="G23" s="40">
        <f t="shared" si="1"/>
        <v>21.584839394161119</v>
      </c>
      <c r="H23" s="11">
        <v>0.8</v>
      </c>
    </row>
    <row r="24" spans="3:15" s="5" customFormat="1" x14ac:dyDescent="0.25">
      <c r="C24" s="11" t="s">
        <v>234</v>
      </c>
      <c r="D24" s="11">
        <v>396</v>
      </c>
      <c r="E24" s="41">
        <f t="shared" si="0"/>
        <v>9</v>
      </c>
      <c r="F24" s="11">
        <v>7.3</v>
      </c>
      <c r="G24" s="40">
        <f t="shared" si="1"/>
        <v>15.222414066344705</v>
      </c>
      <c r="H24" s="11">
        <v>0.7</v>
      </c>
    </row>
    <row r="25" spans="3:15" s="5" customFormat="1" x14ac:dyDescent="0.25">
      <c r="C25" s="11" t="s">
        <v>44</v>
      </c>
      <c r="D25" s="11">
        <v>395</v>
      </c>
      <c r="E25" s="41">
        <f t="shared" ref="E25" si="2">G$6-D25</f>
        <v>10</v>
      </c>
      <c r="F25" s="11">
        <v>55.5</v>
      </c>
      <c r="G25" s="40">
        <f t="shared" si="1"/>
        <v>101.5219140996561</v>
      </c>
      <c r="H25" s="11">
        <v>0.8</v>
      </c>
    </row>
    <row r="26" spans="3:15" s="5" customFormat="1" x14ac:dyDescent="0.25">
      <c r="C26" s="11" t="s">
        <v>44</v>
      </c>
      <c r="D26" s="11">
        <v>395</v>
      </c>
      <c r="E26" s="41">
        <f t="shared" si="0"/>
        <v>10</v>
      </c>
      <c r="F26" s="11">
        <v>54.5</v>
      </c>
      <c r="G26" s="40">
        <f t="shared" si="1"/>
        <v>132.92358722957977</v>
      </c>
      <c r="H26" s="11">
        <v>0.6</v>
      </c>
    </row>
    <row r="27" spans="3:15" s="5" customFormat="1" x14ac:dyDescent="0.25">
      <c r="C27" s="11" t="s">
        <v>131</v>
      </c>
      <c r="D27" s="11">
        <v>394</v>
      </c>
      <c r="E27" s="41">
        <v>10</v>
      </c>
      <c r="F27" s="11">
        <v>14.5</v>
      </c>
      <c r="G27" s="40">
        <f t="shared" ref="G27" si="3">F27*1000/1.73/D27/H27</f>
        <v>30.389785678656313</v>
      </c>
      <c r="H27" s="11">
        <v>0.7</v>
      </c>
    </row>
    <row r="28" spans="3:15" s="5" customFormat="1" x14ac:dyDescent="0.25">
      <c r="C28" s="11" t="s">
        <v>235</v>
      </c>
      <c r="D28" s="11">
        <v>394</v>
      </c>
      <c r="E28" s="42">
        <f t="shared" si="0"/>
        <v>11</v>
      </c>
      <c r="F28" s="11">
        <v>5.5</v>
      </c>
      <c r="G28" s="40">
        <f t="shared" si="1"/>
        <v>11.527160085007566</v>
      </c>
      <c r="H28" s="11">
        <v>0.7</v>
      </c>
    </row>
    <row r="29" spans="3:15" s="5" customFormat="1" x14ac:dyDescent="0.25">
      <c r="C29" s="11" t="s">
        <v>45</v>
      </c>
      <c r="D29" s="11">
        <v>390</v>
      </c>
      <c r="E29" s="42">
        <f t="shared" si="0"/>
        <v>15</v>
      </c>
      <c r="F29" s="11">
        <v>156</v>
      </c>
      <c r="G29" s="40">
        <f t="shared" si="1"/>
        <v>385.35645472061657</v>
      </c>
      <c r="H29" s="11">
        <v>0.6</v>
      </c>
      <c r="I29" s="5" t="s">
        <v>3</v>
      </c>
      <c r="K29" s="47"/>
      <c r="N29" s="47"/>
    </row>
    <row r="30" spans="3:15" s="5" customFormat="1" x14ac:dyDescent="0.25">
      <c r="C30" s="11"/>
      <c r="D30" s="11"/>
      <c r="E30" s="11"/>
      <c r="F30" s="11"/>
      <c r="G30" s="11"/>
      <c r="H30" s="11"/>
      <c r="O30" s="48"/>
    </row>
    <row r="31" spans="3:15" s="5" customFormat="1" x14ac:dyDescent="0.25">
      <c r="C31" s="11"/>
      <c r="D31" s="11"/>
      <c r="E31" s="11"/>
      <c r="F31" s="11"/>
      <c r="G31" s="11"/>
      <c r="H31" s="11"/>
      <c r="O31" s="49"/>
    </row>
    <row r="32" spans="3:15" x14ac:dyDescent="0.25">
      <c r="C32" s="10"/>
      <c r="D32" s="11"/>
      <c r="E32" s="10"/>
      <c r="F32" s="10"/>
      <c r="G32" s="10"/>
      <c r="H32" s="10"/>
    </row>
    <row r="33" spans="3:8" x14ac:dyDescent="0.25">
      <c r="C33" s="10"/>
      <c r="D33" s="11"/>
      <c r="E33" s="10"/>
      <c r="F33" s="10"/>
      <c r="G33" s="10"/>
      <c r="H33" s="10"/>
    </row>
    <row r="34" spans="3:8" x14ac:dyDescent="0.25">
      <c r="C34" s="11" t="s">
        <v>59</v>
      </c>
      <c r="D34" s="11">
        <f>MIN(D10:D33)</f>
        <v>390</v>
      </c>
      <c r="E34" s="43" t="s">
        <v>3</v>
      </c>
      <c r="F34" t="s">
        <v>3</v>
      </c>
    </row>
  </sheetData>
  <mergeCells count="1">
    <mergeCell ref="C1:H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27"/>
  <sheetViews>
    <sheetView zoomScaleNormal="100" workbookViewId="0">
      <selection activeCell="E4" sqref="E4:E25"/>
    </sheetView>
  </sheetViews>
  <sheetFormatPr defaultRowHeight="13.8" x14ac:dyDescent="0.25"/>
  <cols>
    <col min="3" max="3" width="46.3984375" customWidth="1"/>
    <col min="4" max="4" width="9" style="5"/>
    <col min="5" max="5" width="15.59765625" bestFit="1" customWidth="1"/>
    <col min="6" max="6" width="12.19921875" customWidth="1"/>
  </cols>
  <sheetData>
    <row r="1" spans="3:7" ht="26.4" x14ac:dyDescent="0.7">
      <c r="C1" s="215" t="s">
        <v>240</v>
      </c>
      <c r="D1" s="216"/>
      <c r="E1" s="216"/>
      <c r="F1" s="217"/>
    </row>
    <row r="2" spans="3:7" x14ac:dyDescent="0.25">
      <c r="C2" s="108"/>
      <c r="D2" s="109"/>
      <c r="E2" s="110"/>
      <c r="F2" s="111"/>
    </row>
    <row r="3" spans="3:7" x14ac:dyDescent="0.25">
      <c r="C3" s="1" t="s">
        <v>63</v>
      </c>
      <c r="D3" s="2" t="s">
        <v>0</v>
      </c>
      <c r="E3" s="3" t="s">
        <v>1</v>
      </c>
      <c r="F3" s="4" t="s">
        <v>2</v>
      </c>
    </row>
    <row r="4" spans="3:7" x14ac:dyDescent="0.25">
      <c r="C4" s="7" t="s">
        <v>64</v>
      </c>
      <c r="D4" s="8"/>
      <c r="E4" s="73">
        <v>4</v>
      </c>
      <c r="F4" s="8" t="s">
        <v>3</v>
      </c>
    </row>
    <row r="5" spans="3:7" x14ac:dyDescent="0.25">
      <c r="C5" s="7" t="s">
        <v>238</v>
      </c>
      <c r="D5" s="8" t="s">
        <v>3</v>
      </c>
      <c r="E5" s="73" t="s">
        <v>65</v>
      </c>
      <c r="F5" s="8" t="s">
        <v>3</v>
      </c>
    </row>
    <row r="6" spans="3:7" x14ac:dyDescent="0.25">
      <c r="C6" s="7" t="s">
        <v>66</v>
      </c>
      <c r="D6" s="8" t="s">
        <v>3</v>
      </c>
      <c r="E6" s="73">
        <v>556</v>
      </c>
      <c r="F6" s="8" t="s">
        <v>4</v>
      </c>
    </row>
    <row r="7" spans="3:7" x14ac:dyDescent="0.25">
      <c r="C7" s="7" t="s">
        <v>68</v>
      </c>
      <c r="D7" s="8" t="s">
        <v>3</v>
      </c>
      <c r="E7" s="73">
        <v>122320</v>
      </c>
      <c r="F7" s="8" t="s">
        <v>312</v>
      </c>
    </row>
    <row r="8" spans="3:7" x14ac:dyDescent="0.25">
      <c r="C8" s="7" t="s">
        <v>67</v>
      </c>
      <c r="D8" s="8" t="s">
        <v>3</v>
      </c>
      <c r="E8" s="73">
        <v>184562</v>
      </c>
      <c r="F8" s="8" t="s">
        <v>312</v>
      </c>
    </row>
    <row r="9" spans="3:7" x14ac:dyDescent="0.25">
      <c r="C9" s="127" t="s">
        <v>71</v>
      </c>
      <c r="D9" s="128" t="s">
        <v>70</v>
      </c>
      <c r="E9" s="179">
        <f>SUM(E7:E8)</f>
        <v>306882</v>
      </c>
      <c r="F9" s="121" t="s">
        <v>312</v>
      </c>
    </row>
    <row r="10" spans="3:7" x14ac:dyDescent="0.25">
      <c r="C10" s="7" t="s">
        <v>239</v>
      </c>
      <c r="D10" s="8" t="s">
        <v>80</v>
      </c>
      <c r="E10" s="180">
        <v>1752.5</v>
      </c>
      <c r="F10" s="8" t="s">
        <v>313</v>
      </c>
      <c r="G10" t="s">
        <v>3</v>
      </c>
    </row>
    <row r="11" spans="3:7" x14ac:dyDescent="0.25">
      <c r="C11" s="15" t="s">
        <v>9</v>
      </c>
      <c r="D11" s="120"/>
      <c r="E11" s="181"/>
      <c r="F11" s="122"/>
    </row>
    <row r="12" spans="3:7" x14ac:dyDescent="0.25">
      <c r="C12" s="15" t="s">
        <v>69</v>
      </c>
      <c r="D12" s="16" t="s">
        <v>10</v>
      </c>
      <c r="E12" s="182">
        <f>(E7+E8)*12</f>
        <v>3682584</v>
      </c>
      <c r="F12" s="135" t="s">
        <v>294</v>
      </c>
    </row>
    <row r="13" spans="3:7" x14ac:dyDescent="0.25">
      <c r="C13" s="12" t="s">
        <v>310</v>
      </c>
      <c r="D13" s="8" t="s">
        <v>12</v>
      </c>
      <c r="E13" s="199">
        <v>3.6</v>
      </c>
      <c r="F13" s="8" t="s">
        <v>301</v>
      </c>
    </row>
    <row r="14" spans="3:7" x14ac:dyDescent="0.25">
      <c r="C14" s="20" t="s">
        <v>13</v>
      </c>
      <c r="D14" s="123"/>
      <c r="E14" s="183"/>
      <c r="F14" s="131"/>
    </row>
    <row r="15" spans="3:7" x14ac:dyDescent="0.25">
      <c r="C15" s="15" t="s">
        <v>314</v>
      </c>
      <c r="D15" s="16" t="s">
        <v>14</v>
      </c>
      <c r="E15" s="201">
        <f>E12*E13</f>
        <v>13257302.4</v>
      </c>
      <c r="F15" s="135" t="s">
        <v>15</v>
      </c>
    </row>
    <row r="16" spans="3:7" x14ac:dyDescent="0.25">
      <c r="C16" s="27" t="s">
        <v>72</v>
      </c>
      <c r="D16" s="125"/>
      <c r="E16" s="184"/>
      <c r="F16" s="119"/>
    </row>
    <row r="17" spans="3:9" x14ac:dyDescent="0.25">
      <c r="C17" s="21" t="s">
        <v>280</v>
      </c>
      <c r="D17" s="8" t="s">
        <v>73</v>
      </c>
      <c r="E17" s="185">
        <v>405</v>
      </c>
      <c r="F17" s="8" t="s">
        <v>75</v>
      </c>
    </row>
    <row r="18" spans="3:9" x14ac:dyDescent="0.25">
      <c r="C18" s="21" t="s">
        <v>281</v>
      </c>
      <c r="D18" s="45" t="s">
        <v>74</v>
      </c>
      <c r="E18" s="185">
        <v>395</v>
      </c>
      <c r="F18" s="8" t="s">
        <v>75</v>
      </c>
      <c r="I18" s="46"/>
    </row>
    <row r="19" spans="3:9" x14ac:dyDescent="0.25">
      <c r="C19" s="22" t="s">
        <v>19</v>
      </c>
      <c r="D19" s="120"/>
      <c r="E19" s="181"/>
      <c r="F19" s="147"/>
    </row>
    <row r="20" spans="3:9" ht="15.6" x14ac:dyDescent="0.25">
      <c r="C20" s="126" t="s">
        <v>76</v>
      </c>
      <c r="D20" s="23" t="s">
        <v>20</v>
      </c>
      <c r="E20" s="202">
        <f>E12*(1-E18^2/E17^2)</f>
        <v>179610.86419753102</v>
      </c>
      <c r="F20" s="135" t="s">
        <v>294</v>
      </c>
    </row>
    <row r="21" spans="3:9" x14ac:dyDescent="0.25">
      <c r="C21" s="15" t="s">
        <v>21</v>
      </c>
      <c r="D21" s="123"/>
      <c r="E21" s="183"/>
      <c r="F21" s="119"/>
    </row>
    <row r="22" spans="3:9" x14ac:dyDescent="0.25">
      <c r="C22" s="15" t="s">
        <v>22</v>
      </c>
      <c r="D22" s="16" t="s">
        <v>23</v>
      </c>
      <c r="E22" s="203">
        <f>E20*E13</f>
        <v>646599.11111111171</v>
      </c>
      <c r="F22" s="135" t="s">
        <v>15</v>
      </c>
    </row>
    <row r="23" spans="3:9" x14ac:dyDescent="0.25">
      <c r="C23" s="25" t="s">
        <v>77</v>
      </c>
      <c r="D23" s="8" t="s">
        <v>24</v>
      </c>
      <c r="E23" s="73">
        <v>6000</v>
      </c>
      <c r="F23" s="8" t="s">
        <v>29</v>
      </c>
    </row>
    <row r="24" spans="3:9" x14ac:dyDescent="0.25">
      <c r="C24" s="15" t="s">
        <v>25</v>
      </c>
      <c r="D24" s="123"/>
      <c r="E24" s="124"/>
      <c r="F24" s="119"/>
    </row>
    <row r="25" spans="3:9" x14ac:dyDescent="0.25">
      <c r="C25" s="15" t="s">
        <v>26</v>
      </c>
      <c r="D25" s="16" t="s">
        <v>27</v>
      </c>
      <c r="E25" s="24">
        <f>E23/E22</f>
        <v>9.2793199014604873E-3</v>
      </c>
      <c r="F25" s="135" t="s">
        <v>30</v>
      </c>
    </row>
    <row r="26" spans="3:9" x14ac:dyDescent="0.25">
      <c r="D26"/>
      <c r="E26" s="26"/>
    </row>
    <row r="27" spans="3:9" x14ac:dyDescent="0.25">
      <c r="C27" s="14" t="s">
        <v>28</v>
      </c>
      <c r="D27"/>
      <c r="E27" s="26"/>
    </row>
  </sheetData>
  <mergeCells count="1">
    <mergeCell ref="C1:F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44"/>
  <sheetViews>
    <sheetView topLeftCell="A7" zoomScaleNormal="100" workbookViewId="0">
      <selection activeCell="E4" sqref="E4:E42"/>
    </sheetView>
  </sheetViews>
  <sheetFormatPr defaultRowHeight="13.8" x14ac:dyDescent="0.25"/>
  <cols>
    <col min="3" max="3" width="54.8984375" customWidth="1"/>
    <col min="4" max="4" width="10.09765625" style="5" customWidth="1"/>
    <col min="5" max="5" width="15.59765625" bestFit="1" customWidth="1"/>
    <col min="6" max="6" width="12.09765625" customWidth="1"/>
    <col min="11" max="11" width="10.3984375" bestFit="1" customWidth="1"/>
    <col min="14" max="14" width="11.3984375" bestFit="1" customWidth="1"/>
  </cols>
  <sheetData>
    <row r="1" spans="3:11" ht="30" customHeight="1" x14ac:dyDescent="0.7">
      <c r="C1" s="215" t="s">
        <v>293</v>
      </c>
      <c r="D1" s="216"/>
      <c r="E1" s="216"/>
      <c r="F1" s="217"/>
    </row>
    <row r="2" spans="3:11" x14ac:dyDescent="0.25">
      <c r="C2" s="18"/>
      <c r="D2" s="19"/>
      <c r="E2" s="18"/>
      <c r="F2" s="18"/>
    </row>
    <row r="3" spans="3:11" x14ac:dyDescent="0.25">
      <c r="C3" s="50" t="s">
        <v>242</v>
      </c>
      <c r="D3" s="2" t="s">
        <v>0</v>
      </c>
      <c r="E3" s="3" t="s">
        <v>1</v>
      </c>
      <c r="F3" s="4" t="s">
        <v>2</v>
      </c>
    </row>
    <row r="4" spans="3:11" x14ac:dyDescent="0.25">
      <c r="C4" s="7" t="s">
        <v>82</v>
      </c>
      <c r="D4" s="8" t="s">
        <v>247</v>
      </c>
      <c r="E4" s="73">
        <v>156</v>
      </c>
      <c r="F4" s="8" t="s">
        <v>83</v>
      </c>
    </row>
    <row r="5" spans="3:11" x14ac:dyDescent="0.25">
      <c r="C5" s="7" t="s">
        <v>282</v>
      </c>
      <c r="D5" s="8" t="s">
        <v>80</v>
      </c>
      <c r="E5" s="207">
        <v>1752.5</v>
      </c>
      <c r="F5" s="8" t="s">
        <v>79</v>
      </c>
    </row>
    <row r="6" spans="3:11" x14ac:dyDescent="0.25">
      <c r="C6" s="7" t="s">
        <v>243</v>
      </c>
      <c r="D6" s="8" t="s">
        <v>73</v>
      </c>
      <c r="E6" s="73">
        <v>405</v>
      </c>
      <c r="F6" s="8" t="s">
        <v>75</v>
      </c>
      <c r="H6" s="165"/>
    </row>
    <row r="7" spans="3:11" x14ac:dyDescent="0.25">
      <c r="C7" s="7" t="s">
        <v>244</v>
      </c>
      <c r="D7" s="8" t="s">
        <v>74</v>
      </c>
      <c r="E7" s="73">
        <v>390</v>
      </c>
      <c r="F7" s="8" t="s">
        <v>75</v>
      </c>
    </row>
    <row r="8" spans="3:11" x14ac:dyDescent="0.25">
      <c r="C8" s="7" t="s">
        <v>81</v>
      </c>
      <c r="D8" s="8" t="s">
        <v>93</v>
      </c>
      <c r="E8" s="179">
        <f>E6-E7</f>
        <v>15</v>
      </c>
      <c r="F8" s="13" t="s">
        <v>75</v>
      </c>
    </row>
    <row r="9" spans="3:11" x14ac:dyDescent="0.25">
      <c r="C9" s="7" t="s">
        <v>86</v>
      </c>
      <c r="D9" s="8" t="s">
        <v>92</v>
      </c>
      <c r="E9" s="204">
        <v>385.3</v>
      </c>
      <c r="F9" s="8" t="s">
        <v>87</v>
      </c>
    </row>
    <row r="10" spans="3:11" x14ac:dyDescent="0.25">
      <c r="C10" s="7" t="s">
        <v>245</v>
      </c>
      <c r="D10" s="8" t="s">
        <v>84</v>
      </c>
      <c r="E10" s="204">
        <v>0.6</v>
      </c>
      <c r="F10" s="8" t="s">
        <v>3</v>
      </c>
    </row>
    <row r="11" spans="3:11" x14ac:dyDescent="0.25">
      <c r="C11" s="52" t="s">
        <v>283</v>
      </c>
      <c r="D11" s="53" t="s">
        <v>299</v>
      </c>
      <c r="E11" s="205">
        <f>ACOS(E10)</f>
        <v>0.92729521800161219</v>
      </c>
      <c r="F11" s="53"/>
    </row>
    <row r="12" spans="3:11" x14ac:dyDescent="0.25">
      <c r="C12" s="51" t="s">
        <v>250</v>
      </c>
      <c r="D12" s="132"/>
      <c r="E12" s="186"/>
      <c r="F12" s="145"/>
      <c r="G12" t="s">
        <v>3</v>
      </c>
    </row>
    <row r="13" spans="3:11" ht="21" x14ac:dyDescent="0.6">
      <c r="C13" s="166" t="s">
        <v>309</v>
      </c>
      <c r="D13" s="13" t="s">
        <v>85</v>
      </c>
      <c r="E13" s="206">
        <f>E9*E8*1.73/1000</f>
        <v>9.9985350000000004</v>
      </c>
      <c r="F13" s="13" t="s">
        <v>83</v>
      </c>
    </row>
    <row r="14" spans="3:11" x14ac:dyDescent="0.25">
      <c r="C14" s="50" t="s">
        <v>32</v>
      </c>
      <c r="D14" s="125"/>
      <c r="E14" s="187"/>
      <c r="F14" s="131"/>
    </row>
    <row r="15" spans="3:11" x14ac:dyDescent="0.25">
      <c r="C15" s="7" t="s">
        <v>246</v>
      </c>
      <c r="D15" s="8" t="s">
        <v>88</v>
      </c>
      <c r="E15" s="204">
        <v>0.95</v>
      </c>
      <c r="F15" s="8"/>
    </row>
    <row r="16" spans="3:11" x14ac:dyDescent="0.25">
      <c r="C16" s="52" t="s">
        <v>155</v>
      </c>
      <c r="D16" s="53" t="s">
        <v>89</v>
      </c>
      <c r="E16" s="205">
        <f>ACOS(E15)</f>
        <v>0.31756042929152151</v>
      </c>
      <c r="F16" s="53"/>
      <c r="K16" s="6"/>
    </row>
    <row r="17" spans="3:14" x14ac:dyDescent="0.25">
      <c r="C17" s="51" t="s">
        <v>300</v>
      </c>
      <c r="D17" s="19"/>
      <c r="E17" s="188"/>
      <c r="F17" s="115"/>
    </row>
    <row r="18" spans="3:14" x14ac:dyDescent="0.25">
      <c r="C18" s="51" t="s">
        <v>284</v>
      </c>
      <c r="D18" s="13" t="s">
        <v>154</v>
      </c>
      <c r="E18" s="208">
        <f>E4*(TAN(E11)-TAN(E16))</f>
        <v>156.72527959209734</v>
      </c>
      <c r="F18" s="13" t="s">
        <v>90</v>
      </c>
    </row>
    <row r="19" spans="3:14" x14ac:dyDescent="0.25">
      <c r="C19" s="52" t="s">
        <v>248</v>
      </c>
      <c r="D19" s="19"/>
      <c r="E19" s="209"/>
      <c r="F19" s="115"/>
    </row>
    <row r="20" spans="3:14" ht="21" x14ac:dyDescent="0.25">
      <c r="C20" s="52" t="s">
        <v>286</v>
      </c>
      <c r="D20" s="53" t="s">
        <v>91</v>
      </c>
      <c r="E20" s="205">
        <f>E4*1000/(1.73*E7*E15)</f>
        <v>243.3830240340736</v>
      </c>
      <c r="F20" s="53" t="s">
        <v>87</v>
      </c>
    </row>
    <row r="21" spans="3:14" x14ac:dyDescent="0.25">
      <c r="C21" s="51" t="s">
        <v>249</v>
      </c>
      <c r="D21" s="19"/>
      <c r="E21" s="209"/>
      <c r="F21" s="115"/>
    </row>
    <row r="22" spans="3:14" x14ac:dyDescent="0.25">
      <c r="C22" s="51" t="s">
        <v>139</v>
      </c>
      <c r="D22" s="13" t="s">
        <v>94</v>
      </c>
      <c r="E22" s="208">
        <f>E8*E20/E9</f>
        <v>9.4750723086195272</v>
      </c>
      <c r="F22" s="13" t="s">
        <v>75</v>
      </c>
    </row>
    <row r="23" spans="3:14" x14ac:dyDescent="0.25">
      <c r="C23" s="52" t="s">
        <v>285</v>
      </c>
      <c r="D23" s="19"/>
      <c r="E23" s="209"/>
      <c r="F23" s="115"/>
    </row>
    <row r="24" spans="3:14" ht="21" x14ac:dyDescent="0.25">
      <c r="C24" s="52" t="s">
        <v>287</v>
      </c>
      <c r="D24" s="53" t="s">
        <v>95</v>
      </c>
      <c r="E24" s="210">
        <f>E22*E20*1.73/1000</f>
        <v>3.9895041299450638</v>
      </c>
      <c r="F24" s="53" t="s">
        <v>83</v>
      </c>
      <c r="N24" s="6"/>
    </row>
    <row r="25" spans="3:14" s="55" customFormat="1" x14ac:dyDescent="0.25">
      <c r="C25" s="140"/>
      <c r="D25" s="134"/>
      <c r="E25" s="189"/>
      <c r="F25" s="139"/>
    </row>
    <row r="26" spans="3:14" s="55" customFormat="1" x14ac:dyDescent="0.25">
      <c r="C26" s="56" t="s">
        <v>72</v>
      </c>
      <c r="D26" s="167"/>
      <c r="E26" s="190"/>
      <c r="F26" s="168"/>
    </row>
    <row r="27" spans="3:14" s="55" customFormat="1" x14ac:dyDescent="0.25">
      <c r="C27" s="64" t="s">
        <v>288</v>
      </c>
      <c r="D27" s="133"/>
      <c r="E27" s="189"/>
      <c r="F27" s="142"/>
    </row>
    <row r="28" spans="3:14" s="55" customFormat="1" x14ac:dyDescent="0.25">
      <c r="C28" s="64" t="s">
        <v>98</v>
      </c>
      <c r="D28" s="65" t="s">
        <v>96</v>
      </c>
      <c r="E28" s="211">
        <f>E13-E24</f>
        <v>6.0090308700549366</v>
      </c>
      <c r="F28" s="65" t="s">
        <v>97</v>
      </c>
    </row>
    <row r="29" spans="3:14" s="55" customFormat="1" x14ac:dyDescent="0.25">
      <c r="C29" s="7" t="s">
        <v>6</v>
      </c>
      <c r="D29" s="8" t="s">
        <v>16</v>
      </c>
      <c r="E29" s="73">
        <v>24</v>
      </c>
      <c r="F29" s="8" t="s">
        <v>292</v>
      </c>
    </row>
    <row r="30" spans="3:14" s="55" customFormat="1" x14ac:dyDescent="0.25">
      <c r="C30" s="7" t="s">
        <v>5</v>
      </c>
      <c r="D30" s="8" t="s">
        <v>17</v>
      </c>
      <c r="E30" s="73">
        <v>300</v>
      </c>
      <c r="F30" s="8" t="s">
        <v>8</v>
      </c>
      <c r="I30" s="58"/>
    </row>
    <row r="31" spans="3:14" s="55" customFormat="1" x14ac:dyDescent="0.25">
      <c r="C31" s="12" t="s">
        <v>11</v>
      </c>
      <c r="D31" s="8" t="s">
        <v>12</v>
      </c>
      <c r="E31" s="199">
        <v>3.6</v>
      </c>
      <c r="F31" s="8" t="s">
        <v>301</v>
      </c>
      <c r="I31" s="58"/>
    </row>
    <row r="32" spans="3:14" s="55" customFormat="1" x14ac:dyDescent="0.25">
      <c r="C32" s="60" t="s">
        <v>19</v>
      </c>
      <c r="D32" s="138"/>
      <c r="E32" s="191"/>
      <c r="F32" s="139"/>
    </row>
    <row r="33" spans="3:9" s="55" customFormat="1" x14ac:dyDescent="0.25">
      <c r="C33" s="137" t="s">
        <v>289</v>
      </c>
      <c r="D33" s="59" t="s">
        <v>20</v>
      </c>
      <c r="E33" s="213">
        <f>E28*E29*E30</f>
        <v>43265.022264395549</v>
      </c>
      <c r="F33" s="136" t="s">
        <v>294</v>
      </c>
    </row>
    <row r="34" spans="3:9" s="55" customFormat="1" x14ac:dyDescent="0.25">
      <c r="C34" s="77"/>
      <c r="D34" s="78"/>
      <c r="E34" s="192"/>
      <c r="F34" s="76"/>
      <c r="I34" s="58"/>
    </row>
    <row r="35" spans="3:9" s="55" customFormat="1" x14ac:dyDescent="0.25">
      <c r="C35" s="60" t="s">
        <v>21</v>
      </c>
      <c r="D35" s="125"/>
      <c r="E35" s="187"/>
      <c r="F35" s="131"/>
    </row>
    <row r="36" spans="3:9" s="55" customFormat="1" x14ac:dyDescent="0.25">
      <c r="C36" s="60" t="s">
        <v>22</v>
      </c>
      <c r="D36" s="54" t="s">
        <v>23</v>
      </c>
      <c r="E36" s="212">
        <f>E33*E31</f>
        <v>155754.08015182399</v>
      </c>
      <c r="F36" s="136" t="s">
        <v>15</v>
      </c>
    </row>
    <row r="37" spans="3:9" s="55" customFormat="1" x14ac:dyDescent="0.25">
      <c r="C37" s="77"/>
      <c r="D37" s="78"/>
      <c r="E37" s="192"/>
      <c r="F37" s="76"/>
    </row>
    <row r="38" spans="3:9" s="55" customFormat="1" x14ac:dyDescent="0.25">
      <c r="C38" s="67" t="s">
        <v>290</v>
      </c>
      <c r="D38" s="66"/>
      <c r="E38" s="211">
        <f>E18</f>
        <v>156.72527959209734</v>
      </c>
      <c r="F38" s="13" t="s">
        <v>90</v>
      </c>
    </row>
    <row r="39" spans="3:9" s="55" customFormat="1" x14ac:dyDescent="0.25">
      <c r="C39" s="62" t="s">
        <v>291</v>
      </c>
      <c r="D39" s="57" t="s">
        <v>24</v>
      </c>
      <c r="E39" s="193">
        <v>25000</v>
      </c>
      <c r="F39" s="57" t="s">
        <v>29</v>
      </c>
    </row>
    <row r="40" spans="3:9" s="55" customFormat="1" x14ac:dyDescent="0.25">
      <c r="C40" s="77"/>
      <c r="D40" s="78"/>
      <c r="E40" s="79"/>
      <c r="F40" s="76"/>
    </row>
    <row r="41" spans="3:9" s="55" customFormat="1" x14ac:dyDescent="0.25">
      <c r="C41" s="60" t="s">
        <v>25</v>
      </c>
      <c r="D41" s="125"/>
      <c r="E41" s="130"/>
      <c r="F41" s="131"/>
    </row>
    <row r="42" spans="3:9" s="55" customFormat="1" x14ac:dyDescent="0.25">
      <c r="C42" s="60" t="s">
        <v>26</v>
      </c>
      <c r="D42" s="54" t="s">
        <v>27</v>
      </c>
      <c r="E42" s="61">
        <f>E39/E36</f>
        <v>0.1605094388258132</v>
      </c>
      <c r="F42" s="136" t="s">
        <v>30</v>
      </c>
    </row>
    <row r="43" spans="3:9" s="55" customFormat="1" x14ac:dyDescent="0.25">
      <c r="E43" s="63"/>
    </row>
    <row r="44" spans="3:9" x14ac:dyDescent="0.25">
      <c r="C44" s="14" t="s">
        <v>28</v>
      </c>
      <c r="D44"/>
      <c r="E44" s="26"/>
    </row>
  </sheetData>
  <mergeCells count="1">
    <mergeCell ref="C1:F1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7"/>
  <sheetViews>
    <sheetView zoomScaleNormal="100" workbookViewId="0">
      <selection activeCell="C4" sqref="C4"/>
    </sheetView>
  </sheetViews>
  <sheetFormatPr defaultRowHeight="13.8" x14ac:dyDescent="0.25"/>
  <cols>
    <col min="2" max="2" width="23.8984375" bestFit="1" customWidth="1"/>
    <col min="3" max="3" width="13.09765625" customWidth="1"/>
    <col min="4" max="4" width="14.8984375" customWidth="1"/>
    <col min="5" max="5" width="12.8984375" customWidth="1"/>
    <col min="6" max="6" width="11.69921875" customWidth="1"/>
    <col min="7" max="7" width="10.59765625" bestFit="1" customWidth="1"/>
    <col min="8" max="8" width="11.8984375" customWidth="1"/>
    <col min="9" max="9" width="10.59765625" customWidth="1"/>
  </cols>
  <sheetData>
    <row r="2" spans="2:9" ht="26.4" x14ac:dyDescent="0.7">
      <c r="B2" s="215" t="s">
        <v>231</v>
      </c>
      <c r="C2" s="216"/>
      <c r="D2" s="216"/>
      <c r="E2" s="216"/>
      <c r="F2" s="216"/>
      <c r="G2" s="216"/>
      <c r="H2" s="216"/>
      <c r="I2" s="217"/>
    </row>
    <row r="3" spans="2:9" x14ac:dyDescent="0.25">
      <c r="B3" s="108"/>
      <c r="C3" s="110"/>
      <c r="D3" s="110"/>
      <c r="E3" s="110"/>
      <c r="F3" s="110"/>
      <c r="G3" s="110"/>
      <c r="H3" s="110"/>
      <c r="I3" s="111"/>
    </row>
    <row r="4" spans="2:9" x14ac:dyDescent="0.25">
      <c r="B4" s="116" t="s">
        <v>34</v>
      </c>
      <c r="C4" s="118"/>
      <c r="D4" s="118" t="s">
        <v>3</v>
      </c>
      <c r="E4" s="118"/>
      <c r="F4" s="118"/>
      <c r="G4" s="118"/>
      <c r="H4" s="118"/>
      <c r="I4" s="119"/>
    </row>
    <row r="5" spans="2:9" ht="86.25" customHeight="1" x14ac:dyDescent="0.25">
      <c r="B5" s="198" t="s">
        <v>99</v>
      </c>
      <c r="C5" s="198" t="s">
        <v>254</v>
      </c>
      <c r="D5" s="198" t="s">
        <v>253</v>
      </c>
      <c r="E5" s="198" t="s">
        <v>255</v>
      </c>
      <c r="F5" s="198" t="s">
        <v>104</v>
      </c>
      <c r="G5" s="198" t="s">
        <v>103</v>
      </c>
      <c r="H5" s="198" t="s">
        <v>251</v>
      </c>
      <c r="I5" s="198" t="s">
        <v>252</v>
      </c>
    </row>
    <row r="6" spans="2:9" ht="18" customHeight="1" x14ac:dyDescent="0.25">
      <c r="B6" s="121" t="s">
        <v>100</v>
      </c>
      <c r="C6" s="121">
        <v>2000</v>
      </c>
      <c r="D6" s="121" t="s">
        <v>105</v>
      </c>
      <c r="E6" s="121">
        <v>36</v>
      </c>
      <c r="F6" s="121">
        <v>1000</v>
      </c>
      <c r="G6" s="172">
        <v>36000</v>
      </c>
      <c r="H6" s="172">
        <v>38700</v>
      </c>
      <c r="I6" s="176">
        <f>H6/C6</f>
        <v>19.350000000000001</v>
      </c>
    </row>
    <row r="7" spans="2:9" x14ac:dyDescent="0.25">
      <c r="B7" s="121"/>
      <c r="C7" s="121"/>
      <c r="D7" s="121"/>
      <c r="E7" s="121">
        <v>18</v>
      </c>
      <c r="F7" s="121">
        <v>150</v>
      </c>
      <c r="G7" s="172">
        <v>2700</v>
      </c>
      <c r="H7" s="172"/>
      <c r="I7" s="176"/>
    </row>
    <row r="8" spans="2:9" x14ac:dyDescent="0.25">
      <c r="B8" s="121" t="s">
        <v>101</v>
      </c>
      <c r="C8" s="121">
        <v>1500</v>
      </c>
      <c r="D8" s="121" t="s">
        <v>105</v>
      </c>
      <c r="E8" s="121">
        <v>36</v>
      </c>
      <c r="F8" s="121">
        <v>760</v>
      </c>
      <c r="G8" s="172">
        <v>27360</v>
      </c>
      <c r="H8" s="172">
        <v>27360</v>
      </c>
      <c r="I8" s="176">
        <f t="shared" ref="I8:I17" si="0">G8/C8</f>
        <v>18.239999999999998</v>
      </c>
    </row>
    <row r="9" spans="2:9" x14ac:dyDescent="0.25">
      <c r="B9" s="121" t="s">
        <v>42</v>
      </c>
      <c r="C9" s="121">
        <v>500</v>
      </c>
      <c r="D9" s="121" t="s">
        <v>105</v>
      </c>
      <c r="E9" s="121">
        <v>36</v>
      </c>
      <c r="F9" s="121">
        <v>300</v>
      </c>
      <c r="G9" s="172">
        <v>10800</v>
      </c>
      <c r="H9" s="172">
        <v>10800</v>
      </c>
      <c r="I9" s="176">
        <f t="shared" si="0"/>
        <v>21.6</v>
      </c>
    </row>
    <row r="10" spans="2:9" x14ac:dyDescent="0.25">
      <c r="B10" s="121" t="s">
        <v>233</v>
      </c>
      <c r="C10" s="121">
        <v>1500</v>
      </c>
      <c r="D10" s="121" t="s">
        <v>105</v>
      </c>
      <c r="E10" s="121">
        <v>36</v>
      </c>
      <c r="F10" s="121">
        <v>800</v>
      </c>
      <c r="G10" s="172">
        <v>28800</v>
      </c>
      <c r="H10" s="172">
        <v>28800</v>
      </c>
      <c r="I10" s="176">
        <f t="shared" si="0"/>
        <v>19.2</v>
      </c>
    </row>
    <row r="11" spans="2:9" x14ac:dyDescent="0.25">
      <c r="B11" s="121" t="s">
        <v>43</v>
      </c>
      <c r="C11" s="121">
        <v>1200</v>
      </c>
      <c r="D11" s="121" t="s">
        <v>105</v>
      </c>
      <c r="E11" s="121">
        <v>36</v>
      </c>
      <c r="F11" s="121">
        <v>600</v>
      </c>
      <c r="G11" s="172">
        <v>21600</v>
      </c>
      <c r="H11" s="172">
        <v>21600</v>
      </c>
      <c r="I11" s="176">
        <f t="shared" si="0"/>
        <v>18</v>
      </c>
    </row>
    <row r="12" spans="2:9" x14ac:dyDescent="0.25">
      <c r="B12" s="121" t="s">
        <v>234</v>
      </c>
      <c r="C12" s="121">
        <v>1000</v>
      </c>
      <c r="D12" s="121" t="s">
        <v>105</v>
      </c>
      <c r="E12" s="121">
        <v>36</v>
      </c>
      <c r="F12" s="121">
        <v>550</v>
      </c>
      <c r="G12" s="172">
        <v>19800</v>
      </c>
      <c r="H12" s="172">
        <v>19800</v>
      </c>
      <c r="I12" s="176">
        <f t="shared" si="0"/>
        <v>19.8</v>
      </c>
    </row>
    <row r="13" spans="2:9" x14ac:dyDescent="0.25">
      <c r="B13" s="121" t="s">
        <v>44</v>
      </c>
      <c r="C13" s="121">
        <v>100</v>
      </c>
      <c r="D13" s="121" t="s">
        <v>105</v>
      </c>
      <c r="E13" s="121">
        <v>36</v>
      </c>
      <c r="F13" s="121">
        <v>40</v>
      </c>
      <c r="G13" s="172">
        <v>1440</v>
      </c>
      <c r="H13" s="172">
        <v>1440</v>
      </c>
      <c r="I13" s="176">
        <f t="shared" si="0"/>
        <v>14.4</v>
      </c>
    </row>
    <row r="14" spans="2:9" x14ac:dyDescent="0.25">
      <c r="B14" s="121" t="s">
        <v>45</v>
      </c>
      <c r="C14" s="121">
        <v>200</v>
      </c>
      <c r="D14" s="121" t="s">
        <v>105</v>
      </c>
      <c r="E14" s="121">
        <v>36</v>
      </c>
      <c r="F14" s="121">
        <v>90</v>
      </c>
      <c r="G14" s="172">
        <v>3240</v>
      </c>
      <c r="H14" s="172">
        <v>3240</v>
      </c>
      <c r="I14" s="176">
        <f t="shared" si="0"/>
        <v>16.2</v>
      </c>
    </row>
    <row r="15" spans="2:9" x14ac:dyDescent="0.25">
      <c r="B15" s="121" t="s">
        <v>102</v>
      </c>
      <c r="C15" s="121">
        <v>60</v>
      </c>
      <c r="D15" s="121" t="s">
        <v>105</v>
      </c>
      <c r="E15" s="121">
        <v>36</v>
      </c>
      <c r="F15" s="121">
        <v>45</v>
      </c>
      <c r="G15" s="172">
        <v>1620</v>
      </c>
      <c r="H15" s="172">
        <v>1620</v>
      </c>
      <c r="I15" s="176">
        <f t="shared" si="0"/>
        <v>27</v>
      </c>
    </row>
    <row r="16" spans="2:9" x14ac:dyDescent="0.25">
      <c r="B16" s="170" t="s">
        <v>3</v>
      </c>
      <c r="C16" s="121" t="s">
        <v>3</v>
      </c>
      <c r="D16" s="121" t="s">
        <v>3</v>
      </c>
      <c r="E16" s="121" t="s">
        <v>3</v>
      </c>
      <c r="F16" s="170" t="s">
        <v>3</v>
      </c>
      <c r="G16" s="173" t="s">
        <v>3</v>
      </c>
      <c r="H16" s="172" t="str">
        <f t="shared" ref="H16" si="1">G16</f>
        <v xml:space="preserve"> </v>
      </c>
      <c r="I16" s="176" t="s">
        <v>3</v>
      </c>
    </row>
    <row r="17" spans="2:9" x14ac:dyDescent="0.25">
      <c r="B17" s="18"/>
      <c r="C17" s="177">
        <f>SUM(C6:C16)</f>
        <v>8060</v>
      </c>
      <c r="D17" s="18"/>
      <c r="E17" s="121" t="s">
        <v>106</v>
      </c>
      <c r="F17" s="121">
        <f>SUM(F6:F16)</f>
        <v>4335</v>
      </c>
      <c r="G17" s="172">
        <f>SUM(G6:G16)</f>
        <v>153360</v>
      </c>
      <c r="H17" s="172">
        <f>SUM(H6:H15)</f>
        <v>153360</v>
      </c>
      <c r="I17" s="178">
        <f t="shared" si="0"/>
        <v>19.027295285359802</v>
      </c>
    </row>
  </sheetData>
  <mergeCells count="1">
    <mergeCell ref="B2:I2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37"/>
  <sheetViews>
    <sheetView zoomScale="91" zoomScaleNormal="91" workbookViewId="0">
      <selection activeCell="E4" sqref="E4:E35"/>
    </sheetView>
  </sheetViews>
  <sheetFormatPr defaultRowHeight="13.8" x14ac:dyDescent="0.25"/>
  <cols>
    <col min="3" max="3" width="49.09765625" customWidth="1"/>
    <col min="4" max="4" width="8.8984375" style="5" bestFit="1" customWidth="1"/>
    <col min="5" max="5" width="14.3984375" bestFit="1" customWidth="1"/>
    <col min="6" max="6" width="12.3984375" bestFit="1" customWidth="1"/>
  </cols>
  <sheetData>
    <row r="1" spans="3:8" ht="29.25" customHeight="1" x14ac:dyDescent="0.7">
      <c r="C1" s="215" t="s">
        <v>111</v>
      </c>
      <c r="D1" s="216"/>
      <c r="E1" s="216"/>
      <c r="F1" s="217"/>
    </row>
    <row r="2" spans="3:8" x14ac:dyDescent="0.25">
      <c r="C2" s="112"/>
      <c r="D2" s="113"/>
      <c r="E2" s="114"/>
      <c r="F2" s="115"/>
    </row>
    <row r="3" spans="3:8" x14ac:dyDescent="0.25">
      <c r="C3" s="143" t="s">
        <v>277</v>
      </c>
      <c r="D3" s="2" t="s">
        <v>0</v>
      </c>
      <c r="E3" s="3" t="s">
        <v>1</v>
      </c>
      <c r="F3" s="4" t="s">
        <v>2</v>
      </c>
    </row>
    <row r="4" spans="3:8" x14ac:dyDescent="0.25">
      <c r="C4" s="7" t="s">
        <v>256</v>
      </c>
      <c r="D4" s="8" t="s">
        <v>87</v>
      </c>
      <c r="E4" s="73">
        <v>8060</v>
      </c>
      <c r="F4" s="8" t="s">
        <v>107</v>
      </c>
    </row>
    <row r="5" spans="3:8" x14ac:dyDescent="0.25">
      <c r="C5" s="7" t="s">
        <v>104</v>
      </c>
      <c r="D5" s="8" t="s">
        <v>112</v>
      </c>
      <c r="E5" s="73">
        <v>4335</v>
      </c>
      <c r="F5" s="8" t="s">
        <v>108</v>
      </c>
    </row>
    <row r="6" spans="3:8" x14ac:dyDescent="0.25">
      <c r="C6" s="7" t="s">
        <v>109</v>
      </c>
      <c r="D6" s="8" t="s">
        <v>116</v>
      </c>
      <c r="E6" s="73">
        <v>153360</v>
      </c>
      <c r="F6" s="8" t="s">
        <v>110</v>
      </c>
    </row>
    <row r="7" spans="3:8" x14ac:dyDescent="0.25">
      <c r="C7" s="51" t="s">
        <v>119</v>
      </c>
      <c r="D7" s="13"/>
      <c r="E7" s="200">
        <f>E6/E4</f>
        <v>19.027295285359802</v>
      </c>
      <c r="F7" s="13" t="s">
        <v>120</v>
      </c>
    </row>
    <row r="8" spans="3:8" x14ac:dyDescent="0.25">
      <c r="C8" s="7" t="s">
        <v>6</v>
      </c>
      <c r="D8" s="8" t="s">
        <v>16</v>
      </c>
      <c r="E8" s="73">
        <v>24</v>
      </c>
      <c r="F8" s="8" t="s">
        <v>292</v>
      </c>
    </row>
    <row r="9" spans="3:8" x14ac:dyDescent="0.25">
      <c r="C9" s="7" t="s">
        <v>5</v>
      </c>
      <c r="D9" s="8" t="s">
        <v>17</v>
      </c>
      <c r="E9" s="73">
        <v>300</v>
      </c>
      <c r="F9" s="8" t="s">
        <v>8</v>
      </c>
    </row>
    <row r="10" spans="3:8" x14ac:dyDescent="0.25">
      <c r="C10" s="7" t="s">
        <v>7</v>
      </c>
      <c r="D10" s="8" t="s">
        <v>18</v>
      </c>
      <c r="E10" s="68">
        <v>1</v>
      </c>
      <c r="F10" s="8"/>
    </row>
    <row r="11" spans="3:8" x14ac:dyDescent="0.25">
      <c r="C11" s="15" t="s">
        <v>9</v>
      </c>
      <c r="D11" s="120"/>
      <c r="E11" s="181"/>
      <c r="F11" s="122"/>
      <c r="H11" s="10"/>
    </row>
    <row r="12" spans="3:8" x14ac:dyDescent="0.25">
      <c r="C12" s="15" t="s">
        <v>296</v>
      </c>
      <c r="D12" s="16" t="s">
        <v>10</v>
      </c>
      <c r="E12" s="182">
        <f>E10*E9*E8*E6/1000</f>
        <v>1104192</v>
      </c>
      <c r="F12" s="135" t="s">
        <v>294</v>
      </c>
    </row>
    <row r="13" spans="3:8" x14ac:dyDescent="0.25">
      <c r="C13" s="12" t="s">
        <v>11</v>
      </c>
      <c r="D13" s="8" t="s">
        <v>12</v>
      </c>
      <c r="E13" s="199">
        <v>3.6</v>
      </c>
      <c r="F13" s="8" t="s">
        <v>301</v>
      </c>
    </row>
    <row r="14" spans="3:8" x14ac:dyDescent="0.25">
      <c r="C14" s="112"/>
      <c r="D14" s="113"/>
      <c r="E14" s="194"/>
      <c r="F14" s="146"/>
    </row>
    <row r="15" spans="3:8" x14ac:dyDescent="0.25">
      <c r="C15" s="20" t="s">
        <v>13</v>
      </c>
      <c r="D15" s="123"/>
      <c r="E15" s="183"/>
      <c r="F15" s="131"/>
    </row>
    <row r="16" spans="3:8" x14ac:dyDescent="0.25">
      <c r="C16" s="15" t="s">
        <v>297</v>
      </c>
      <c r="D16" s="16" t="s">
        <v>14</v>
      </c>
      <c r="E16" s="201">
        <f>E12*E13</f>
        <v>3975091.2</v>
      </c>
      <c r="F16" s="135" t="s">
        <v>15</v>
      </c>
    </row>
    <row r="17" spans="3:6" x14ac:dyDescent="0.25">
      <c r="C17" s="18"/>
      <c r="D17" s="19"/>
      <c r="E17" s="18"/>
      <c r="F17" s="18"/>
    </row>
    <row r="18" spans="3:6" x14ac:dyDescent="0.25">
      <c r="C18" s="149" t="s">
        <v>32</v>
      </c>
      <c r="D18" s="109"/>
      <c r="E18" s="110"/>
      <c r="F18" s="111"/>
    </row>
    <row r="19" spans="3:6" x14ac:dyDescent="0.25">
      <c r="C19" s="12" t="s">
        <v>113</v>
      </c>
      <c r="D19" s="8" t="s">
        <v>3</v>
      </c>
      <c r="E19" s="8" t="s">
        <v>114</v>
      </c>
      <c r="F19" s="12" t="s">
        <v>3</v>
      </c>
    </row>
    <row r="20" spans="3:6" x14ac:dyDescent="0.25">
      <c r="C20" s="12" t="s">
        <v>115</v>
      </c>
      <c r="D20" s="8" t="s">
        <v>3</v>
      </c>
      <c r="E20" s="12">
        <v>18</v>
      </c>
      <c r="F20" s="8" t="s">
        <v>110</v>
      </c>
    </row>
    <row r="21" spans="3:6" x14ac:dyDescent="0.25">
      <c r="C21" s="7" t="s">
        <v>104</v>
      </c>
      <c r="D21" s="8" t="s">
        <v>112</v>
      </c>
      <c r="E21" s="73">
        <f>4335-150</f>
        <v>4185</v>
      </c>
      <c r="F21" s="8" t="s">
        <v>108</v>
      </c>
    </row>
    <row r="22" spans="3:6" x14ac:dyDescent="0.25">
      <c r="C22" s="52" t="s">
        <v>109</v>
      </c>
      <c r="D22" s="53" t="s">
        <v>117</v>
      </c>
      <c r="E22" s="195">
        <f>E20*E21</f>
        <v>75330</v>
      </c>
      <c r="F22" s="53" t="s">
        <v>110</v>
      </c>
    </row>
    <row r="23" spans="3:6" x14ac:dyDescent="0.25">
      <c r="C23" s="70" t="s">
        <v>118</v>
      </c>
      <c r="D23" s="113"/>
      <c r="E23" s="196"/>
      <c r="F23" s="115"/>
    </row>
    <row r="24" spans="3:6" x14ac:dyDescent="0.25">
      <c r="C24" s="72" t="s">
        <v>298</v>
      </c>
      <c r="D24" s="71" t="s">
        <v>121</v>
      </c>
      <c r="E24" s="37">
        <f>(E6-E22)/1000</f>
        <v>78.03</v>
      </c>
      <c r="F24" s="71" t="s">
        <v>97</v>
      </c>
    </row>
    <row r="25" spans="3:6" x14ac:dyDescent="0.25">
      <c r="C25" s="112"/>
      <c r="D25" s="113"/>
      <c r="E25" s="196"/>
      <c r="F25" s="115"/>
    </row>
    <row r="26" spans="3:6" x14ac:dyDescent="0.25">
      <c r="C26" s="30" t="s">
        <v>315</v>
      </c>
      <c r="D26" s="113"/>
      <c r="E26" s="196"/>
      <c r="F26" s="115"/>
    </row>
    <row r="27" spans="3:6" x14ac:dyDescent="0.25">
      <c r="C27" s="30" t="s">
        <v>122</v>
      </c>
      <c r="D27" s="13" t="s">
        <v>20</v>
      </c>
      <c r="E27" s="197">
        <f>E24*E10*E9*E8</f>
        <v>561816</v>
      </c>
      <c r="F27" s="13" t="s">
        <v>294</v>
      </c>
    </row>
    <row r="28" spans="3:6" x14ac:dyDescent="0.25">
      <c r="C28" s="112"/>
      <c r="D28" s="113"/>
      <c r="E28" s="196"/>
      <c r="F28" s="141"/>
    </row>
    <row r="29" spans="3:6" ht="15" customHeight="1" x14ac:dyDescent="0.25">
      <c r="C29" s="31" t="s">
        <v>21</v>
      </c>
      <c r="D29" s="32" t="s">
        <v>23</v>
      </c>
      <c r="E29" s="33">
        <f>E27*E13</f>
        <v>2022537.6</v>
      </c>
      <c r="F29" s="150" t="s">
        <v>15</v>
      </c>
    </row>
    <row r="30" spans="3:6" x14ac:dyDescent="0.25">
      <c r="C30" s="31" t="s">
        <v>22</v>
      </c>
      <c r="D30" s="113"/>
      <c r="E30" s="196" t="s">
        <v>3</v>
      </c>
      <c r="F30" s="141"/>
    </row>
    <row r="31" spans="3:6" x14ac:dyDescent="0.25">
      <c r="C31" s="112"/>
      <c r="D31" s="113"/>
      <c r="E31" s="196"/>
      <c r="F31" s="141"/>
    </row>
    <row r="32" spans="3:6" x14ac:dyDescent="0.25">
      <c r="C32" s="25" t="s">
        <v>33</v>
      </c>
      <c r="D32" s="8" t="s">
        <v>24</v>
      </c>
      <c r="E32" s="73">
        <f>400*E5</f>
        <v>1734000</v>
      </c>
      <c r="F32" s="8" t="s">
        <v>29</v>
      </c>
    </row>
    <row r="33" spans="3:6" x14ac:dyDescent="0.25">
      <c r="C33" s="112"/>
      <c r="D33" s="113"/>
      <c r="E33" s="114"/>
      <c r="F33" s="115"/>
    </row>
    <row r="34" spans="3:6" x14ac:dyDescent="0.25">
      <c r="C34" s="15" t="s">
        <v>25</v>
      </c>
      <c r="D34" s="114"/>
      <c r="E34" s="148"/>
      <c r="F34" s="141"/>
    </row>
    <row r="35" spans="3:6" ht="15" customHeight="1" x14ac:dyDescent="0.25">
      <c r="C35" s="15" t="s">
        <v>26</v>
      </c>
      <c r="D35" s="16" t="s">
        <v>27</v>
      </c>
      <c r="E35" s="24">
        <f>E32/E29</f>
        <v>0.85733882030178321</v>
      </c>
      <c r="F35" s="135" t="s">
        <v>30</v>
      </c>
    </row>
    <row r="36" spans="3:6" x14ac:dyDescent="0.25">
      <c r="D36"/>
      <c r="E36" s="26"/>
    </row>
    <row r="37" spans="3:6" x14ac:dyDescent="0.25">
      <c r="C37" s="14" t="s">
        <v>28</v>
      </c>
      <c r="D37"/>
      <c r="E37" s="26"/>
    </row>
  </sheetData>
  <mergeCells count="1">
    <mergeCell ref="C1:F1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7"/>
  <sheetViews>
    <sheetView zoomScaleNormal="100" workbookViewId="0">
      <selection activeCell="B2" sqref="B2:I17"/>
    </sheetView>
  </sheetViews>
  <sheetFormatPr defaultRowHeight="13.8" x14ac:dyDescent="0.25"/>
  <cols>
    <col min="2" max="2" width="22.8984375" customWidth="1"/>
    <col min="3" max="4" width="13.09765625" customWidth="1"/>
    <col min="5" max="6" width="14.8984375" customWidth="1"/>
    <col min="7" max="8" width="14.19921875" customWidth="1"/>
    <col min="9" max="9" width="30.19921875" customWidth="1"/>
  </cols>
  <sheetData>
    <row r="2" spans="2:9" ht="26.4" x14ac:dyDescent="0.7">
      <c r="B2" s="215" t="s">
        <v>232</v>
      </c>
      <c r="C2" s="216"/>
      <c r="D2" s="216"/>
      <c r="E2" s="216"/>
      <c r="F2" s="216"/>
      <c r="G2" s="216"/>
      <c r="H2" s="216"/>
      <c r="I2" s="217"/>
    </row>
    <row r="3" spans="2:9" x14ac:dyDescent="0.25">
      <c r="B3" s="108" t="s">
        <v>259</v>
      </c>
      <c r="C3" s="110"/>
      <c r="D3" s="110"/>
      <c r="E3" s="110"/>
      <c r="F3" s="110"/>
      <c r="G3" s="110"/>
      <c r="H3" s="110"/>
      <c r="I3" s="111"/>
    </row>
    <row r="4" spans="2:9" x14ac:dyDescent="0.25">
      <c r="B4" s="112" t="s">
        <v>257</v>
      </c>
      <c r="C4" s="114"/>
      <c r="D4" s="114"/>
      <c r="E4" s="114"/>
      <c r="F4" s="114"/>
      <c r="G4" s="114"/>
      <c r="H4" s="114"/>
      <c r="I4" s="115" t="s">
        <v>3</v>
      </c>
    </row>
    <row r="5" spans="2:9" x14ac:dyDescent="0.25">
      <c r="B5" s="112" t="s">
        <v>149</v>
      </c>
      <c r="C5" s="12">
        <v>15</v>
      </c>
      <c r="D5" s="114" t="s">
        <v>97</v>
      </c>
      <c r="E5" s="114"/>
      <c r="F5" s="114" t="s">
        <v>123</v>
      </c>
      <c r="G5" s="12">
        <v>0.5</v>
      </c>
      <c r="H5" s="114" t="s">
        <v>31</v>
      </c>
      <c r="I5" s="115" t="s">
        <v>3</v>
      </c>
    </row>
    <row r="6" spans="2:9" x14ac:dyDescent="0.25">
      <c r="B6" s="116" t="s">
        <v>258</v>
      </c>
      <c r="C6" s="12">
        <v>14.5</v>
      </c>
      <c r="D6" s="118" t="s">
        <v>97</v>
      </c>
      <c r="E6" s="118"/>
      <c r="F6" s="118" t="s">
        <v>124</v>
      </c>
      <c r="G6" s="12">
        <v>6</v>
      </c>
      <c r="H6" s="118" t="s">
        <v>31</v>
      </c>
      <c r="I6" s="119"/>
    </row>
    <row r="7" spans="2:9" ht="55.2" x14ac:dyDescent="0.25">
      <c r="B7" s="169" t="s">
        <v>125</v>
      </c>
      <c r="C7" s="34" t="s">
        <v>146</v>
      </c>
      <c r="D7" s="169" t="s">
        <v>147</v>
      </c>
      <c r="E7" s="169" t="s">
        <v>148</v>
      </c>
      <c r="F7" s="169" t="s">
        <v>126</v>
      </c>
      <c r="G7" s="169" t="s">
        <v>150</v>
      </c>
      <c r="H7" s="169" t="s">
        <v>302</v>
      </c>
      <c r="I7" s="169" t="s">
        <v>129</v>
      </c>
    </row>
    <row r="8" spans="2:9" x14ac:dyDescent="0.25">
      <c r="B8" s="121" t="s">
        <v>100</v>
      </c>
      <c r="C8" s="11">
        <v>0.7</v>
      </c>
      <c r="D8" s="121">
        <v>3.1</v>
      </c>
      <c r="E8" s="121">
        <v>0.1</v>
      </c>
      <c r="F8" s="121" t="s">
        <v>127</v>
      </c>
      <c r="G8" s="121">
        <f>D8-E8</f>
        <v>3</v>
      </c>
      <c r="H8" s="121">
        <f>G8-C8</f>
        <v>2.2999999999999998</v>
      </c>
      <c r="I8" s="172" t="s">
        <v>141</v>
      </c>
    </row>
    <row r="9" spans="2:9" x14ac:dyDescent="0.25">
      <c r="B9" s="121" t="s">
        <v>101</v>
      </c>
      <c r="C9" s="11">
        <v>0.5</v>
      </c>
      <c r="D9" s="121">
        <v>3.6</v>
      </c>
      <c r="E9" s="121">
        <v>0.1</v>
      </c>
      <c r="F9" s="121" t="s">
        <v>127</v>
      </c>
      <c r="G9" s="121">
        <f t="shared" ref="G9:G12" si="0">D9-E9</f>
        <v>3.5</v>
      </c>
      <c r="H9" s="121">
        <f t="shared" ref="H9:H12" si="1">G9-C9</f>
        <v>3</v>
      </c>
      <c r="I9" s="172" t="s">
        <v>141</v>
      </c>
    </row>
    <row r="10" spans="2:9" x14ac:dyDescent="0.25">
      <c r="B10" s="121" t="s">
        <v>233</v>
      </c>
      <c r="C10" s="11">
        <v>0.5</v>
      </c>
      <c r="D10" s="121">
        <v>4.2</v>
      </c>
      <c r="E10" s="121">
        <v>0.1</v>
      </c>
      <c r="F10" s="121" t="s">
        <v>127</v>
      </c>
      <c r="G10" s="121">
        <f t="shared" si="0"/>
        <v>4.1000000000000005</v>
      </c>
      <c r="H10" s="121">
        <f t="shared" si="1"/>
        <v>3.6000000000000005</v>
      </c>
      <c r="I10" s="172" t="s">
        <v>278</v>
      </c>
    </row>
    <row r="11" spans="2:9" x14ac:dyDescent="0.25">
      <c r="B11" s="121" t="s">
        <v>43</v>
      </c>
      <c r="C11" s="11">
        <v>0.8</v>
      </c>
      <c r="D11" s="121">
        <v>4.5</v>
      </c>
      <c r="E11" s="121">
        <v>0.2</v>
      </c>
      <c r="F11" s="121" t="s">
        <v>127</v>
      </c>
      <c r="G11" s="121">
        <f t="shared" si="0"/>
        <v>4.3</v>
      </c>
      <c r="H11" s="121">
        <f t="shared" si="1"/>
        <v>3.5</v>
      </c>
      <c r="I11" s="172" t="s">
        <v>141</v>
      </c>
    </row>
    <row r="12" spans="2:9" x14ac:dyDescent="0.25">
      <c r="B12" s="121" t="s">
        <v>45</v>
      </c>
      <c r="C12" s="11">
        <v>0.6</v>
      </c>
      <c r="D12" s="121">
        <v>5</v>
      </c>
      <c r="E12" s="121">
        <v>0.2</v>
      </c>
      <c r="F12" s="121" t="s">
        <v>127</v>
      </c>
      <c r="G12" s="121">
        <f t="shared" si="0"/>
        <v>4.8</v>
      </c>
      <c r="H12" s="121">
        <f t="shared" si="1"/>
        <v>4.2</v>
      </c>
      <c r="I12" s="172" t="s">
        <v>279</v>
      </c>
    </row>
    <row r="13" spans="2:9" x14ac:dyDescent="0.25">
      <c r="B13" s="121" t="s">
        <v>3</v>
      </c>
      <c r="C13" s="11" t="s">
        <v>3</v>
      </c>
      <c r="D13" s="121"/>
      <c r="E13" s="121" t="s">
        <v>3</v>
      </c>
      <c r="F13" s="121" t="s">
        <v>3</v>
      </c>
      <c r="G13" s="121"/>
      <c r="H13" s="121"/>
      <c r="I13" s="172" t="s">
        <v>3</v>
      </c>
    </row>
    <row r="14" spans="2:9" x14ac:dyDescent="0.25">
      <c r="B14" s="170" t="s">
        <v>3</v>
      </c>
      <c r="C14" s="11" t="s">
        <v>3</v>
      </c>
      <c r="D14" s="121"/>
      <c r="E14" s="121" t="s">
        <v>3</v>
      </c>
      <c r="F14" s="121" t="s">
        <v>3</v>
      </c>
      <c r="G14" s="121"/>
      <c r="H14" s="121"/>
      <c r="I14" s="173" t="s">
        <v>3</v>
      </c>
    </row>
    <row r="15" spans="2:9" x14ac:dyDescent="0.25">
      <c r="B15" s="121" t="s">
        <v>142</v>
      </c>
      <c r="C15" s="35">
        <f>MAX(C8:C14)</f>
        <v>0.8</v>
      </c>
      <c r="D15" s="171"/>
      <c r="E15" s="18"/>
      <c r="F15" s="121" t="s">
        <v>3</v>
      </c>
      <c r="G15" s="121" t="s">
        <v>128</v>
      </c>
      <c r="H15" s="121">
        <f>MIN(H8:H14)</f>
        <v>2.2999999999999998</v>
      </c>
      <c r="I15" s="172" t="s">
        <v>3</v>
      </c>
    </row>
    <row r="16" spans="2:9" x14ac:dyDescent="0.25">
      <c r="B16" s="18"/>
      <c r="C16" s="18"/>
      <c r="D16" s="18"/>
      <c r="E16" s="18"/>
      <c r="F16" s="18"/>
      <c r="G16" s="18"/>
      <c r="H16" s="18"/>
      <c r="I16" s="18"/>
    </row>
    <row r="17" spans="2:9" x14ac:dyDescent="0.25">
      <c r="B17" s="18" t="s">
        <v>260</v>
      </c>
      <c r="C17" s="18"/>
      <c r="D17" s="18"/>
      <c r="E17" s="18"/>
      <c r="F17" s="18"/>
      <c r="G17" s="18"/>
      <c r="H17" s="18"/>
      <c r="I17" s="18"/>
    </row>
  </sheetData>
  <mergeCells count="1">
    <mergeCell ref="B2:I2"/>
  </mergeCells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39"/>
  <sheetViews>
    <sheetView zoomScaleNormal="100" workbookViewId="0">
      <selection activeCell="E4" sqref="E4:E37"/>
    </sheetView>
  </sheetViews>
  <sheetFormatPr defaultRowHeight="13.8" x14ac:dyDescent="0.25"/>
  <cols>
    <col min="3" max="3" width="65.3984375" customWidth="1"/>
    <col min="4" max="4" width="10.09765625" style="5" customWidth="1"/>
    <col min="5" max="5" width="14.3984375" bestFit="1" customWidth="1"/>
    <col min="6" max="6" width="12.3984375" bestFit="1" customWidth="1"/>
  </cols>
  <sheetData>
    <row r="1" spans="3:6" ht="29.25" customHeight="1" x14ac:dyDescent="0.7">
      <c r="C1" s="215" t="s">
        <v>145</v>
      </c>
      <c r="D1" s="216"/>
      <c r="E1" s="216"/>
      <c r="F1" s="217"/>
    </row>
    <row r="2" spans="3:6" x14ac:dyDescent="0.25">
      <c r="C2" s="108"/>
      <c r="D2" s="109"/>
      <c r="E2" s="110"/>
      <c r="F2" s="111"/>
    </row>
    <row r="3" spans="3:6" x14ac:dyDescent="0.25">
      <c r="C3" s="69" t="s">
        <v>316</v>
      </c>
      <c r="D3" s="2" t="s">
        <v>0</v>
      </c>
      <c r="E3" s="3" t="s">
        <v>1</v>
      </c>
      <c r="F3" s="4" t="s">
        <v>2</v>
      </c>
    </row>
    <row r="4" spans="3:6" x14ac:dyDescent="0.25">
      <c r="C4" s="7" t="s">
        <v>261</v>
      </c>
      <c r="D4" s="8" t="s">
        <v>3</v>
      </c>
      <c r="E4" s="73">
        <v>120</v>
      </c>
      <c r="F4" s="8" t="s">
        <v>3</v>
      </c>
    </row>
    <row r="5" spans="3:6" x14ac:dyDescent="0.25">
      <c r="C5" s="7" t="s">
        <v>262</v>
      </c>
      <c r="D5" s="8" t="s">
        <v>152</v>
      </c>
      <c r="E5" s="9">
        <v>6</v>
      </c>
      <c r="F5" s="8" t="s">
        <v>31</v>
      </c>
    </row>
    <row r="6" spans="3:6" x14ac:dyDescent="0.25">
      <c r="C6" s="7" t="s">
        <v>263</v>
      </c>
      <c r="D6" s="8" t="s">
        <v>151</v>
      </c>
      <c r="E6" s="9">
        <v>0.5</v>
      </c>
      <c r="F6" s="8" t="s">
        <v>31</v>
      </c>
    </row>
    <row r="7" spans="3:6" x14ac:dyDescent="0.25">
      <c r="C7" s="51" t="s">
        <v>264</v>
      </c>
      <c r="D7" s="113"/>
      <c r="E7" s="114"/>
      <c r="F7" s="145"/>
    </row>
    <row r="8" spans="3:6" x14ac:dyDescent="0.25">
      <c r="C8" s="51" t="s">
        <v>153</v>
      </c>
      <c r="D8" s="13" t="s">
        <v>134</v>
      </c>
      <c r="E8" s="44">
        <f>E5-E6</f>
        <v>5.5</v>
      </c>
      <c r="F8" s="13" t="s">
        <v>31</v>
      </c>
    </row>
    <row r="9" spans="3:6" x14ac:dyDescent="0.25">
      <c r="C9" s="7" t="s">
        <v>130</v>
      </c>
      <c r="D9" s="8" t="s">
        <v>116</v>
      </c>
      <c r="E9" s="9">
        <v>14.5</v>
      </c>
      <c r="F9" s="8" t="s">
        <v>97</v>
      </c>
    </row>
    <row r="10" spans="3:6" x14ac:dyDescent="0.25">
      <c r="C10" s="7" t="s">
        <v>303</v>
      </c>
      <c r="D10" s="8" t="s">
        <v>133</v>
      </c>
      <c r="E10" s="9">
        <v>2.2999999999999998</v>
      </c>
      <c r="F10" s="8" t="s">
        <v>31</v>
      </c>
    </row>
    <row r="11" spans="3:6" x14ac:dyDescent="0.25">
      <c r="C11" s="7" t="s">
        <v>265</v>
      </c>
      <c r="D11" s="8" t="s">
        <v>143</v>
      </c>
      <c r="E11" s="9">
        <v>0.7</v>
      </c>
      <c r="F11" s="8" t="s">
        <v>31</v>
      </c>
    </row>
    <row r="12" spans="3:6" x14ac:dyDescent="0.25">
      <c r="C12" s="7" t="s">
        <v>304</v>
      </c>
      <c r="D12" s="8" t="s">
        <v>138</v>
      </c>
      <c r="E12" s="9">
        <v>3.1</v>
      </c>
      <c r="F12" s="8" t="s">
        <v>31</v>
      </c>
    </row>
    <row r="13" spans="3:6" x14ac:dyDescent="0.25">
      <c r="C13" s="7" t="s">
        <v>6</v>
      </c>
      <c r="D13" s="8" t="s">
        <v>16</v>
      </c>
      <c r="E13" s="9">
        <v>24</v>
      </c>
      <c r="F13" s="8" t="s">
        <v>292</v>
      </c>
    </row>
    <row r="14" spans="3:6" x14ac:dyDescent="0.25">
      <c r="C14" s="7" t="s">
        <v>5</v>
      </c>
      <c r="D14" s="8" t="s">
        <v>17</v>
      </c>
      <c r="E14" s="9">
        <v>300</v>
      </c>
      <c r="F14" s="8" t="s">
        <v>8</v>
      </c>
    </row>
    <row r="15" spans="3:6" x14ac:dyDescent="0.25">
      <c r="C15" s="7" t="s">
        <v>7</v>
      </c>
      <c r="D15" s="8" t="s">
        <v>18</v>
      </c>
      <c r="E15" s="68">
        <v>1</v>
      </c>
      <c r="F15" s="8"/>
    </row>
    <row r="16" spans="3:6" x14ac:dyDescent="0.25">
      <c r="C16" s="12" t="s">
        <v>11</v>
      </c>
      <c r="D16" s="8" t="s">
        <v>12</v>
      </c>
      <c r="E16" s="17">
        <v>3.6</v>
      </c>
      <c r="F16" s="8" t="s">
        <v>301</v>
      </c>
    </row>
    <row r="17" spans="3:6" x14ac:dyDescent="0.25">
      <c r="C17" s="112"/>
      <c r="D17" s="113"/>
      <c r="E17" s="129"/>
      <c r="F17" s="141"/>
    </row>
    <row r="18" spans="3:6" x14ac:dyDescent="0.25">
      <c r="C18" s="149" t="s">
        <v>32</v>
      </c>
      <c r="D18" s="132"/>
      <c r="E18" s="144"/>
      <c r="F18" s="145"/>
    </row>
    <row r="19" spans="3:6" x14ac:dyDescent="0.25">
      <c r="C19" s="51" t="s">
        <v>144</v>
      </c>
      <c r="D19" s="13" t="s">
        <v>137</v>
      </c>
      <c r="E19" s="75">
        <f>E11+1</f>
        <v>1.7</v>
      </c>
      <c r="F19" s="151" t="s">
        <v>31</v>
      </c>
    </row>
    <row r="20" spans="3:6" x14ac:dyDescent="0.25">
      <c r="C20" s="36" t="s">
        <v>268</v>
      </c>
      <c r="D20" s="53" t="s">
        <v>132</v>
      </c>
      <c r="E20" s="74">
        <f>E12-E19</f>
        <v>1.4000000000000001</v>
      </c>
      <c r="F20" s="53" t="s">
        <v>31</v>
      </c>
    </row>
    <row r="21" spans="3:6" x14ac:dyDescent="0.25">
      <c r="C21" s="51" t="s">
        <v>267</v>
      </c>
      <c r="D21" s="13" t="s">
        <v>135</v>
      </c>
      <c r="E21" s="80">
        <f>E8-E20</f>
        <v>4.0999999999999996</v>
      </c>
      <c r="F21" s="13" t="s">
        <v>31</v>
      </c>
    </row>
    <row r="22" spans="3:6" x14ac:dyDescent="0.25">
      <c r="C22" s="70" t="s">
        <v>266</v>
      </c>
      <c r="D22" s="71" t="s">
        <v>117</v>
      </c>
      <c r="E22" s="152">
        <f>E9*(E21/E8)</f>
        <v>10.809090909090909</v>
      </c>
      <c r="F22" s="71" t="s">
        <v>97</v>
      </c>
    </row>
    <row r="23" spans="3:6" x14ac:dyDescent="0.25">
      <c r="C23" s="72" t="s">
        <v>269</v>
      </c>
      <c r="D23" s="113"/>
      <c r="E23" s="114"/>
      <c r="F23" s="115"/>
    </row>
    <row r="24" spans="3:6" x14ac:dyDescent="0.25">
      <c r="C24" s="112"/>
      <c r="D24" s="113"/>
      <c r="E24" s="114"/>
      <c r="F24" s="115"/>
    </row>
    <row r="25" spans="3:6" x14ac:dyDescent="0.25">
      <c r="C25" s="70" t="s">
        <v>136</v>
      </c>
      <c r="D25" s="113"/>
      <c r="E25" s="114"/>
      <c r="F25" s="115"/>
    </row>
    <row r="26" spans="3:6" x14ac:dyDescent="0.25">
      <c r="C26" s="72" t="s">
        <v>271</v>
      </c>
      <c r="D26" s="71" t="s">
        <v>121</v>
      </c>
      <c r="E26" s="37">
        <f>E9-E22</f>
        <v>3.6909090909090914</v>
      </c>
      <c r="F26" s="71" t="s">
        <v>97</v>
      </c>
    </row>
    <row r="27" spans="3:6" x14ac:dyDescent="0.25">
      <c r="C27" s="112"/>
      <c r="D27" s="113"/>
      <c r="E27" s="114"/>
      <c r="F27" s="115"/>
    </row>
    <row r="28" spans="3:6" x14ac:dyDescent="0.25">
      <c r="C28" s="30" t="s">
        <v>270</v>
      </c>
      <c r="D28" s="113"/>
      <c r="E28" s="114"/>
      <c r="F28" s="115"/>
    </row>
    <row r="29" spans="3:6" x14ac:dyDescent="0.25">
      <c r="C29" s="30" t="s">
        <v>122</v>
      </c>
      <c r="D29" s="13" t="s">
        <v>20</v>
      </c>
      <c r="E29" s="29">
        <f>E26*E15*E14*E13</f>
        <v>26574.54545454546</v>
      </c>
      <c r="F29" s="13" t="s">
        <v>294</v>
      </c>
    </row>
    <row r="30" spans="3:6" x14ac:dyDescent="0.25">
      <c r="C30" s="112"/>
      <c r="D30" s="113"/>
      <c r="E30" s="114"/>
      <c r="F30" s="141"/>
    </row>
    <row r="31" spans="3:6" x14ac:dyDescent="0.25">
      <c r="C31" s="153" t="s">
        <v>295</v>
      </c>
      <c r="D31" s="113"/>
      <c r="E31" s="114"/>
      <c r="F31" s="115"/>
    </row>
    <row r="32" spans="3:6" x14ac:dyDescent="0.25">
      <c r="C32" s="153" t="s">
        <v>22</v>
      </c>
      <c r="D32" s="150" t="s">
        <v>23</v>
      </c>
      <c r="E32" s="154">
        <f>E29*E16</f>
        <v>95668.363636363661</v>
      </c>
      <c r="F32" s="150" t="s">
        <v>15</v>
      </c>
    </row>
    <row r="33" spans="3:6" x14ac:dyDescent="0.25">
      <c r="C33" s="112"/>
      <c r="D33" s="113"/>
      <c r="E33" s="114"/>
      <c r="F33" s="141"/>
    </row>
    <row r="34" spans="3:6" ht="15" customHeight="1" x14ac:dyDescent="0.25">
      <c r="C34" s="25" t="s">
        <v>33</v>
      </c>
      <c r="D34" s="8" t="s">
        <v>24</v>
      </c>
      <c r="E34" s="9">
        <v>120000</v>
      </c>
      <c r="F34" s="8" t="s">
        <v>29</v>
      </c>
    </row>
    <row r="35" spans="3:6" x14ac:dyDescent="0.25">
      <c r="C35" s="112"/>
      <c r="D35" s="114"/>
      <c r="E35" s="148"/>
      <c r="F35" s="141"/>
    </row>
    <row r="36" spans="3:6" x14ac:dyDescent="0.25">
      <c r="C36" s="15" t="s">
        <v>25</v>
      </c>
      <c r="D36" s="113"/>
      <c r="E36" s="114"/>
      <c r="F36" s="141"/>
    </row>
    <row r="37" spans="3:6" x14ac:dyDescent="0.25">
      <c r="C37" s="15" t="s">
        <v>26</v>
      </c>
      <c r="D37" s="16" t="s">
        <v>27</v>
      </c>
      <c r="E37" s="24">
        <f>E34/E32</f>
        <v>1.2543331508848747</v>
      </c>
      <c r="F37" s="135" t="s">
        <v>30</v>
      </c>
    </row>
    <row r="38" spans="3:6" x14ac:dyDescent="0.25">
      <c r="D38"/>
      <c r="E38" s="26"/>
    </row>
    <row r="39" spans="3:6" x14ac:dyDescent="0.25">
      <c r="C39" s="14" t="s">
        <v>28</v>
      </c>
      <c r="D39"/>
      <c r="E39" s="26"/>
    </row>
  </sheetData>
  <mergeCells count="1">
    <mergeCell ref="C1:F1"/>
  </mergeCells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zoomScale="60" zoomScaleNormal="60" workbookViewId="0">
      <selection sqref="A1:G20"/>
    </sheetView>
  </sheetViews>
  <sheetFormatPr defaultColWidth="9.09765625" defaultRowHeight="23.4" x14ac:dyDescent="0.6"/>
  <cols>
    <col min="1" max="1" width="9.09765625" style="81"/>
    <col min="2" max="2" width="52.8984375" style="81" customWidth="1"/>
    <col min="3" max="3" width="12.59765625" style="81" customWidth="1"/>
    <col min="4" max="4" width="33.8984375" style="81" customWidth="1"/>
    <col min="5" max="5" width="31.3984375" style="81" customWidth="1"/>
    <col min="6" max="6" width="18.09765625" style="81" customWidth="1"/>
    <col min="7" max="7" width="50.8984375" style="81" customWidth="1"/>
    <col min="8" max="16384" width="9.09765625" style="81"/>
  </cols>
  <sheetData>
    <row r="1" spans="1:7" ht="28.8" x14ac:dyDescent="0.75">
      <c r="A1" s="218" t="s">
        <v>226</v>
      </c>
      <c r="B1" s="219"/>
      <c r="C1" s="219"/>
      <c r="D1" s="219"/>
      <c r="E1" s="219"/>
      <c r="F1" s="219"/>
      <c r="G1" s="220"/>
    </row>
    <row r="2" spans="1:7" ht="8.25" customHeight="1" x14ac:dyDescent="0.6">
      <c r="A2" s="175"/>
      <c r="B2" s="94"/>
      <c r="C2" s="94"/>
      <c r="D2" s="94"/>
      <c r="E2" s="94"/>
      <c r="F2" s="94"/>
      <c r="G2" s="94"/>
    </row>
    <row r="3" spans="1:7" ht="46.8" x14ac:dyDescent="0.6">
      <c r="A3" s="82" t="s">
        <v>156</v>
      </c>
      <c r="B3" s="82" t="s">
        <v>157</v>
      </c>
      <c r="C3" s="83" t="s">
        <v>158</v>
      </c>
      <c r="D3" s="82" t="s">
        <v>159</v>
      </c>
      <c r="E3" s="82" t="s">
        <v>160</v>
      </c>
      <c r="F3" s="83" t="s">
        <v>161</v>
      </c>
      <c r="G3" s="82" t="s">
        <v>162</v>
      </c>
    </row>
    <row r="4" spans="1:7" ht="23.25" customHeight="1" x14ac:dyDescent="0.6">
      <c r="A4" s="221">
        <v>1</v>
      </c>
      <c r="B4" s="224" t="s">
        <v>272</v>
      </c>
      <c r="C4" s="84" t="s">
        <v>163</v>
      </c>
      <c r="D4" s="227" t="s">
        <v>166</v>
      </c>
      <c r="E4" s="155" t="s">
        <v>178</v>
      </c>
      <c r="F4" s="86" t="s">
        <v>164</v>
      </c>
      <c r="G4" s="157" t="s">
        <v>189</v>
      </c>
    </row>
    <row r="5" spans="1:7" x14ac:dyDescent="0.6">
      <c r="A5" s="222"/>
      <c r="B5" s="225"/>
      <c r="C5" s="87"/>
      <c r="D5" s="228"/>
      <c r="E5" s="155" t="s">
        <v>179</v>
      </c>
      <c r="F5" s="88" t="s">
        <v>165</v>
      </c>
      <c r="G5" s="88" t="s">
        <v>3</v>
      </c>
    </row>
    <row r="6" spans="1:7" x14ac:dyDescent="0.6">
      <c r="A6" s="222"/>
      <c r="B6" s="225"/>
      <c r="C6" s="87"/>
      <c r="D6" s="228"/>
      <c r="E6" s="164" t="s">
        <v>3</v>
      </c>
      <c r="F6" s="90"/>
      <c r="G6" s="90"/>
    </row>
    <row r="7" spans="1:7" x14ac:dyDescent="0.6">
      <c r="A7" s="223"/>
      <c r="B7" s="226"/>
      <c r="C7" s="91"/>
      <c r="D7" s="229"/>
      <c r="E7" s="92"/>
      <c r="F7" s="93"/>
      <c r="G7" s="93"/>
    </row>
    <row r="8" spans="1:7" x14ac:dyDescent="0.6">
      <c r="A8" s="221">
        <v>2</v>
      </c>
      <c r="B8" s="224" t="s">
        <v>273</v>
      </c>
      <c r="C8" s="84" t="s">
        <v>163</v>
      </c>
      <c r="D8" s="85" t="s">
        <v>167</v>
      </c>
      <c r="E8" s="156" t="s">
        <v>180</v>
      </c>
      <c r="F8" s="86" t="s">
        <v>164</v>
      </c>
      <c r="G8" s="158" t="s">
        <v>190</v>
      </c>
    </row>
    <row r="9" spans="1:7" x14ac:dyDescent="0.6">
      <c r="A9" s="222"/>
      <c r="B9" s="225"/>
      <c r="C9" s="87"/>
      <c r="D9" s="90" t="s">
        <v>168</v>
      </c>
      <c r="E9" s="89" t="s">
        <v>181</v>
      </c>
      <c r="F9" s="88" t="s">
        <v>165</v>
      </c>
      <c r="G9" s="90"/>
    </row>
    <row r="10" spans="1:7" x14ac:dyDescent="0.6">
      <c r="A10" s="223"/>
      <c r="B10" s="226"/>
      <c r="C10" s="91"/>
      <c r="D10" s="93"/>
      <c r="E10" s="93"/>
      <c r="F10" s="94"/>
      <c r="G10" s="93"/>
    </row>
    <row r="11" spans="1:7" ht="23.25" customHeight="1" x14ac:dyDescent="0.6">
      <c r="A11" s="221">
        <v>3</v>
      </c>
      <c r="B11" s="224" t="s">
        <v>274</v>
      </c>
      <c r="C11" s="84" t="s">
        <v>163</v>
      </c>
      <c r="D11" s="85" t="s">
        <v>169</v>
      </c>
      <c r="E11" s="155" t="s">
        <v>182</v>
      </c>
      <c r="F11" s="86" t="s">
        <v>164</v>
      </c>
      <c r="G11" s="158" t="s">
        <v>191</v>
      </c>
    </row>
    <row r="12" spans="1:7" x14ac:dyDescent="0.6">
      <c r="A12" s="222"/>
      <c r="B12" s="225"/>
      <c r="C12" s="87"/>
      <c r="D12" s="90" t="s">
        <v>170</v>
      </c>
      <c r="E12" s="155" t="s">
        <v>183</v>
      </c>
      <c r="F12" s="88" t="s">
        <v>165</v>
      </c>
      <c r="G12" s="158" t="s">
        <v>192</v>
      </c>
    </row>
    <row r="13" spans="1:7" ht="23.25" customHeight="1" x14ac:dyDescent="0.6">
      <c r="A13" s="222"/>
      <c r="B13" s="225"/>
      <c r="C13" s="87"/>
      <c r="D13" s="93" t="s">
        <v>171</v>
      </c>
      <c r="E13" s="95"/>
      <c r="F13" s="93"/>
      <c r="G13" s="96"/>
    </row>
    <row r="14" spans="1:7" ht="23.25" customHeight="1" x14ac:dyDescent="0.6">
      <c r="A14" s="221">
        <v>4</v>
      </c>
      <c r="B14" s="224" t="s">
        <v>275</v>
      </c>
      <c r="C14" s="84" t="s">
        <v>196</v>
      </c>
      <c r="D14" s="90" t="s">
        <v>172</v>
      </c>
      <c r="E14" s="155" t="s">
        <v>172</v>
      </c>
      <c r="F14" s="88" t="s">
        <v>164</v>
      </c>
      <c r="G14" s="158" t="s">
        <v>193</v>
      </c>
    </row>
    <row r="15" spans="1:7" x14ac:dyDescent="0.6">
      <c r="A15" s="222"/>
      <c r="B15" s="225"/>
      <c r="C15" s="87"/>
      <c r="D15" s="90" t="s">
        <v>173</v>
      </c>
      <c r="E15" s="155" t="s">
        <v>185</v>
      </c>
      <c r="F15" s="88" t="s">
        <v>165</v>
      </c>
      <c r="G15" s="158" t="s">
        <v>194</v>
      </c>
    </row>
    <row r="16" spans="1:7" x14ac:dyDescent="0.6">
      <c r="A16" s="222"/>
      <c r="B16" s="225"/>
      <c r="C16" s="87"/>
      <c r="D16" s="164"/>
      <c r="E16" s="174" t="s">
        <v>184</v>
      </c>
      <c r="F16" s="93"/>
      <c r="G16" s="93"/>
    </row>
    <row r="17" spans="1:7" x14ac:dyDescent="0.6">
      <c r="A17" s="221">
        <v>5</v>
      </c>
      <c r="B17" s="224" t="s">
        <v>276</v>
      </c>
      <c r="C17" s="84" t="s">
        <v>163</v>
      </c>
      <c r="D17" s="157" t="s">
        <v>174</v>
      </c>
      <c r="E17" s="155" t="s">
        <v>186</v>
      </c>
      <c r="F17" s="88" t="s">
        <v>164</v>
      </c>
      <c r="G17" s="158" t="s">
        <v>195</v>
      </c>
    </row>
    <row r="18" spans="1:7" x14ac:dyDescent="0.6">
      <c r="A18" s="222"/>
      <c r="B18" s="225"/>
      <c r="C18" s="87"/>
      <c r="D18" s="93" t="s">
        <v>175</v>
      </c>
      <c r="E18" s="155" t="s">
        <v>187</v>
      </c>
      <c r="F18" s="88" t="s">
        <v>165</v>
      </c>
      <c r="G18" s="88"/>
    </row>
    <row r="19" spans="1:7" x14ac:dyDescent="0.6">
      <c r="A19" s="222"/>
      <c r="B19" s="225"/>
      <c r="C19" s="87"/>
      <c r="D19" s="90" t="s">
        <v>176</v>
      </c>
      <c r="E19" s="155" t="s">
        <v>188</v>
      </c>
      <c r="F19" s="88"/>
      <c r="G19" s="88"/>
    </row>
    <row r="20" spans="1:7" x14ac:dyDescent="0.6">
      <c r="A20" s="223"/>
      <c r="B20" s="226"/>
      <c r="C20" s="91"/>
      <c r="D20" s="93" t="s">
        <v>177</v>
      </c>
      <c r="E20" s="95"/>
      <c r="F20" s="96"/>
      <c r="G20" s="93"/>
    </row>
  </sheetData>
  <mergeCells count="12">
    <mergeCell ref="A14:A16"/>
    <mergeCell ref="B14:B16"/>
    <mergeCell ref="A17:A20"/>
    <mergeCell ref="B17:B20"/>
    <mergeCell ref="A11:A13"/>
    <mergeCell ref="B11:B13"/>
    <mergeCell ref="A1:G1"/>
    <mergeCell ref="A4:A7"/>
    <mergeCell ref="B4:B7"/>
    <mergeCell ref="A8:A10"/>
    <mergeCell ref="B8:B10"/>
    <mergeCell ref="D4:D7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zoomScale="70" zoomScaleNormal="70" workbookViewId="0">
      <selection sqref="A1:E20"/>
    </sheetView>
  </sheetViews>
  <sheetFormatPr defaultColWidth="9.09765625" defaultRowHeight="23.4" x14ac:dyDescent="0.6"/>
  <cols>
    <col min="1" max="1" width="9.09765625" style="81"/>
    <col min="2" max="2" width="46.59765625" style="81" bestFit="1" customWidth="1"/>
    <col min="3" max="3" width="19.3984375" style="81" bestFit="1" customWidth="1"/>
    <col min="4" max="4" width="39" style="81" customWidth="1"/>
    <col min="5" max="5" width="52.69921875" style="81" bestFit="1" customWidth="1"/>
    <col min="6" max="16384" width="9.09765625" style="81"/>
  </cols>
  <sheetData>
    <row r="1" spans="1:5" ht="28.8" x14ac:dyDescent="0.75">
      <c r="A1" s="218" t="s">
        <v>225</v>
      </c>
      <c r="B1" s="219"/>
      <c r="C1" s="219"/>
      <c r="D1" s="219"/>
      <c r="E1" s="220"/>
    </row>
    <row r="2" spans="1:5" ht="10.5" customHeight="1" x14ac:dyDescent="0.6">
      <c r="A2" s="159"/>
      <c r="B2" s="160"/>
      <c r="C2" s="160"/>
      <c r="D2" s="160"/>
      <c r="E2" s="161"/>
    </row>
    <row r="3" spans="1:5" ht="24" customHeight="1" x14ac:dyDescent="0.6">
      <c r="A3" s="230" t="s">
        <v>197</v>
      </c>
      <c r="B3" s="230" t="s">
        <v>198</v>
      </c>
      <c r="C3" s="230" t="s">
        <v>199</v>
      </c>
      <c r="D3" s="230" t="s">
        <v>200</v>
      </c>
      <c r="E3" s="230" t="s">
        <v>162</v>
      </c>
    </row>
    <row r="4" spans="1:5" ht="24" customHeight="1" x14ac:dyDescent="0.6">
      <c r="A4" s="231"/>
      <c r="B4" s="231"/>
      <c r="C4" s="231"/>
      <c r="D4" s="231"/>
      <c r="E4" s="231"/>
    </row>
    <row r="5" spans="1:5" ht="24" customHeight="1" x14ac:dyDescent="0.6">
      <c r="A5" s="162" t="s">
        <v>3</v>
      </c>
      <c r="B5" s="162" t="s">
        <v>212</v>
      </c>
      <c r="C5" s="162" t="s">
        <v>3</v>
      </c>
      <c r="D5" s="162" t="s">
        <v>3</v>
      </c>
      <c r="E5" s="162" t="s">
        <v>3</v>
      </c>
    </row>
    <row r="6" spans="1:5" ht="24" customHeight="1" x14ac:dyDescent="0.6">
      <c r="A6" s="162">
        <v>1</v>
      </c>
      <c r="B6" s="163" t="s">
        <v>206</v>
      </c>
      <c r="C6" s="162" t="s">
        <v>202</v>
      </c>
      <c r="D6" s="162" t="s">
        <v>201</v>
      </c>
      <c r="E6" s="162" t="s">
        <v>307</v>
      </c>
    </row>
    <row r="7" spans="1:5" ht="24" customHeight="1" x14ac:dyDescent="0.6">
      <c r="A7" s="162">
        <v>2</v>
      </c>
      <c r="B7" s="163" t="s">
        <v>205</v>
      </c>
      <c r="C7" s="162" t="s">
        <v>202</v>
      </c>
      <c r="D7" s="162" t="s">
        <v>201</v>
      </c>
      <c r="E7" s="162" t="s">
        <v>3</v>
      </c>
    </row>
    <row r="8" spans="1:5" ht="24" customHeight="1" x14ac:dyDescent="0.6">
      <c r="A8" s="162">
        <v>3</v>
      </c>
      <c r="B8" s="163" t="s">
        <v>207</v>
      </c>
      <c r="C8" s="162" t="s">
        <v>202</v>
      </c>
      <c r="D8" s="162" t="s">
        <v>201</v>
      </c>
      <c r="E8" s="162" t="s">
        <v>308</v>
      </c>
    </row>
    <row r="9" spans="1:5" ht="24" customHeight="1" x14ac:dyDescent="0.6">
      <c r="A9" s="162">
        <v>4</v>
      </c>
      <c r="B9" s="163" t="s">
        <v>208</v>
      </c>
      <c r="C9" s="162" t="s">
        <v>163</v>
      </c>
      <c r="D9" s="162" t="s">
        <v>201</v>
      </c>
      <c r="E9" s="162" t="s">
        <v>209</v>
      </c>
    </row>
    <row r="10" spans="1:5" ht="24" customHeight="1" x14ac:dyDescent="0.6">
      <c r="A10" s="162">
        <v>5</v>
      </c>
      <c r="B10" s="163" t="s">
        <v>210</v>
      </c>
      <c r="C10" s="162" t="s">
        <v>163</v>
      </c>
      <c r="D10" s="162" t="s">
        <v>201</v>
      </c>
      <c r="E10" s="162" t="s">
        <v>211</v>
      </c>
    </row>
    <row r="11" spans="1:5" ht="24" customHeight="1" x14ac:dyDescent="0.6">
      <c r="A11" s="162">
        <v>6</v>
      </c>
      <c r="B11" s="163" t="s">
        <v>305</v>
      </c>
      <c r="C11" s="162" t="s">
        <v>163</v>
      </c>
      <c r="D11" s="162" t="s">
        <v>201</v>
      </c>
      <c r="E11" s="162" t="s">
        <v>213</v>
      </c>
    </row>
    <row r="12" spans="1:5" ht="24" customHeight="1" x14ac:dyDescent="0.6">
      <c r="A12" s="162" t="s">
        <v>3</v>
      </c>
      <c r="B12" s="162" t="s">
        <v>214</v>
      </c>
      <c r="C12" s="162" t="s">
        <v>3</v>
      </c>
      <c r="D12" s="163" t="s">
        <v>3</v>
      </c>
      <c r="E12" s="162"/>
    </row>
    <row r="13" spans="1:5" ht="24" customHeight="1" x14ac:dyDescent="0.6">
      <c r="A13" s="162">
        <v>1</v>
      </c>
      <c r="B13" s="163" t="s">
        <v>215</v>
      </c>
      <c r="C13" s="162" t="s">
        <v>163</v>
      </c>
      <c r="D13" s="162" t="s">
        <v>201</v>
      </c>
      <c r="E13" s="162" t="s">
        <v>216</v>
      </c>
    </row>
    <row r="14" spans="1:5" ht="24" customHeight="1" x14ac:dyDescent="0.6">
      <c r="A14" s="162">
        <v>2</v>
      </c>
      <c r="B14" s="163" t="s">
        <v>217</v>
      </c>
      <c r="C14" s="162" t="s">
        <v>163</v>
      </c>
      <c r="D14" s="162" t="s">
        <v>201</v>
      </c>
      <c r="E14" s="162" t="s">
        <v>216</v>
      </c>
    </row>
    <row r="15" spans="1:5" ht="24" customHeight="1" x14ac:dyDescent="0.6">
      <c r="A15" s="162">
        <v>3</v>
      </c>
      <c r="B15" s="163" t="s">
        <v>218</v>
      </c>
      <c r="C15" s="162" t="s">
        <v>204</v>
      </c>
      <c r="D15" s="162" t="s">
        <v>203</v>
      </c>
      <c r="E15" s="162" t="s">
        <v>3</v>
      </c>
    </row>
    <row r="16" spans="1:5" ht="24" customHeight="1" x14ac:dyDescent="0.6">
      <c r="A16" s="162">
        <v>4</v>
      </c>
      <c r="B16" s="163" t="s">
        <v>219</v>
      </c>
      <c r="C16" s="162" t="s">
        <v>204</v>
      </c>
      <c r="D16" s="162" t="s">
        <v>201</v>
      </c>
      <c r="E16" s="162" t="s">
        <v>220</v>
      </c>
    </row>
    <row r="17" spans="1:5" ht="24" customHeight="1" x14ac:dyDescent="0.6">
      <c r="A17" s="162">
        <v>5</v>
      </c>
      <c r="B17" s="163" t="s">
        <v>223</v>
      </c>
      <c r="C17" s="162" t="s">
        <v>204</v>
      </c>
      <c r="D17" s="162" t="s">
        <v>201</v>
      </c>
      <c r="E17" s="162" t="s">
        <v>224</v>
      </c>
    </row>
    <row r="18" spans="1:5" ht="24" customHeight="1" x14ac:dyDescent="0.6">
      <c r="A18" s="162">
        <v>6</v>
      </c>
      <c r="B18" s="163" t="s">
        <v>306</v>
      </c>
      <c r="C18" s="162" t="s">
        <v>163</v>
      </c>
      <c r="D18" s="162" t="s">
        <v>203</v>
      </c>
      <c r="E18" s="162"/>
    </row>
    <row r="19" spans="1:5" ht="24" customHeight="1" x14ac:dyDescent="0.6">
      <c r="A19" s="162" t="s">
        <v>3</v>
      </c>
      <c r="B19" s="162" t="s">
        <v>221</v>
      </c>
      <c r="C19" s="162" t="s">
        <v>3</v>
      </c>
      <c r="D19" s="162" t="s">
        <v>3</v>
      </c>
      <c r="E19" s="162"/>
    </row>
    <row r="20" spans="1:5" ht="24" customHeight="1" x14ac:dyDescent="0.6">
      <c r="A20" s="162" t="s">
        <v>3</v>
      </c>
      <c r="B20" s="163" t="s">
        <v>222</v>
      </c>
      <c r="C20" s="162" t="s">
        <v>204</v>
      </c>
      <c r="D20" s="162" t="s">
        <v>203</v>
      </c>
      <c r="E20" s="162"/>
    </row>
  </sheetData>
  <mergeCells count="6">
    <mergeCell ref="A1:E1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10</vt:i4>
      </vt:variant>
    </vt:vector>
  </HeadingPairs>
  <TitlesOfParts>
    <vt:vector size="10" baseType="lpstr">
      <vt:lpstr>Menu</vt:lpstr>
      <vt:lpstr>Form1</vt:lpstr>
      <vt:lpstr>Form2</vt:lpstr>
      <vt:lpstr>Form3</vt:lpstr>
      <vt:lpstr>Form4</vt:lpstr>
      <vt:lpstr>Form5</vt:lpstr>
      <vt:lpstr>Form6</vt:lpstr>
      <vt:lpstr>Form7</vt:lpstr>
      <vt:lpstr>Form8</vt:lpstr>
      <vt:lpstr>Form9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2014-06-25T08:27:55Z</dcterms:created>
  <dcterms:modified xsi:type="dcterms:W3CDTF">2020-08-17T09:45:28Z</dcterms:modified>
</cp:coreProperties>
</file>